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salutation\U value calcs\"/>
    </mc:Choice>
  </mc:AlternateContent>
  <xr:revisionPtr revIDLastSave="0" documentId="13_ncr:1_{320DE81C-DAE5-4F37-B8B6-DE66EF17A4D0}" xr6:coauthVersionLast="47" xr6:coauthVersionMax="47" xr10:uidLastSave="{00000000-0000-0000-0000-000000000000}"/>
  <bookViews>
    <workbookView xWindow="12972" yWindow="972" windowWidth="20100" windowHeight="13608"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43" i="1" l="1"/>
  <c r="D345" i="1" s="1"/>
  <c r="B342" i="1"/>
  <c r="C338" i="1"/>
  <c r="B336" i="1"/>
  <c r="C336" i="1" s="1"/>
  <c r="B335" i="1"/>
  <c r="H253" i="1"/>
  <c r="B263" i="1"/>
  <c r="C263" i="1" s="1"/>
  <c r="B259" i="1"/>
  <c r="B258" i="1"/>
  <c r="B261" i="1"/>
  <c r="C260" i="1"/>
  <c r="B287" i="1"/>
  <c r="C289" i="1" s="1"/>
  <c r="B257" i="1"/>
  <c r="D257" i="1" s="1"/>
  <c r="C345" i="1" l="1"/>
  <c r="C343" i="1"/>
  <c r="D338" i="1"/>
  <c r="D258" i="1"/>
  <c r="C288" i="1" l="1"/>
  <c r="C286" i="1"/>
  <c r="C304" i="1"/>
  <c r="C302" i="1"/>
  <c r="B303" i="1"/>
  <c r="C303" i="1" s="1"/>
  <c r="C297" i="1"/>
  <c r="C293" i="1"/>
  <c r="B295" i="1"/>
  <c r="B296" i="1"/>
  <c r="C296" i="1" s="1"/>
  <c r="B294" i="1"/>
  <c r="C298" i="1" l="1"/>
  <c r="C287" i="1"/>
  <c r="C294" i="1"/>
  <c r="C305" i="1"/>
  <c r="C295" i="1"/>
  <c r="B279" i="1"/>
  <c r="C279" i="1" s="1"/>
  <c r="B278" i="1"/>
  <c r="C278" i="1" s="1"/>
  <c r="B276" i="1" l="1"/>
  <c r="C276" i="1" s="1"/>
  <c r="B312" i="1"/>
  <c r="C312" i="1" s="1"/>
  <c r="B313" i="1"/>
  <c r="B311" i="1"/>
  <c r="B246" i="1"/>
  <c r="B242" i="1"/>
  <c r="B247" i="1" l="1"/>
  <c r="C314" i="1"/>
  <c r="B388" i="1"/>
  <c r="B386" i="1"/>
  <c r="C386" i="1" s="1"/>
  <c r="B385" i="1"/>
  <c r="C385" i="1" s="1"/>
  <c r="D602" i="1"/>
  <c r="F602" i="1" s="1"/>
  <c r="D596" i="1"/>
  <c r="D595" i="1"/>
  <c r="D594" i="1"/>
  <c r="D593" i="1"/>
  <c r="B587" i="1"/>
  <c r="D587" i="1" s="1"/>
  <c r="D586" i="1"/>
  <c r="B585" i="1"/>
  <c r="D585" i="1" s="1"/>
  <c r="D584" i="1"/>
  <c r="D578" i="1"/>
  <c r="D577" i="1"/>
  <c r="D576" i="1"/>
  <c r="D575" i="1"/>
  <c r="D574" i="1"/>
  <c r="D567" i="1"/>
  <c r="D568" i="1" s="1"/>
  <c r="F568" i="1" s="1"/>
  <c r="D563" i="1"/>
  <c r="D562" i="1"/>
  <c r="D561" i="1"/>
  <c r="D555" i="1"/>
  <c r="D554" i="1"/>
  <c r="D549" i="1"/>
  <c r="D548" i="1"/>
  <c r="B543" i="1"/>
  <c r="D543" i="1" s="1"/>
  <c r="B542" i="1"/>
  <c r="D542" i="1" s="1"/>
  <c r="D537" i="1"/>
  <c r="D536" i="1"/>
  <c r="D535" i="1"/>
  <c r="D534" i="1"/>
  <c r="D533" i="1"/>
  <c r="B402" i="1"/>
  <c r="B400" i="1"/>
  <c r="C400" i="1" s="1"/>
  <c r="B399" i="1"/>
  <c r="C399" i="1" s="1"/>
  <c r="B275" i="1"/>
  <c r="C275" i="1" s="1"/>
  <c r="D434" i="1"/>
  <c r="L131" i="1"/>
  <c r="B415" i="1"/>
  <c r="B413" i="1"/>
  <c r="B416" i="1"/>
  <c r="C416" i="1" s="1"/>
  <c r="B414" i="1"/>
  <c r="C414" i="1" s="1"/>
  <c r="C387" i="1" l="1"/>
  <c r="B387" i="1" s="1"/>
  <c r="C389" i="1" s="1"/>
  <c r="D550" i="1"/>
  <c r="F550" i="1" s="1"/>
  <c r="D538" i="1"/>
  <c r="F538" i="1" s="1"/>
  <c r="D579" i="1"/>
  <c r="F579" i="1" s="1"/>
  <c r="D556" i="1"/>
  <c r="F556" i="1" s="1"/>
  <c r="D564" i="1"/>
  <c r="F564" i="1" s="1"/>
  <c r="D588" i="1"/>
  <c r="F588" i="1" s="1"/>
  <c r="D597" i="1"/>
  <c r="F597" i="1" s="1"/>
  <c r="D544" i="1"/>
  <c r="F544" i="1" s="1"/>
  <c r="C401" i="1"/>
  <c r="B401" i="1" s="1"/>
  <c r="C403" i="1" s="1"/>
  <c r="C417" i="1"/>
  <c r="B409" i="1"/>
  <c r="B408" i="1"/>
  <c r="C408" i="1" s="1"/>
  <c r="B379" i="1"/>
  <c r="B371" i="1"/>
  <c r="B370" i="1"/>
  <c r="C370" i="1" s="1"/>
  <c r="B369" i="1"/>
  <c r="B356" i="1"/>
  <c r="C356" i="1" s="1"/>
  <c r="B358" i="1"/>
  <c r="C358" i="1" s="1"/>
  <c r="B357" i="1"/>
  <c r="B355" i="1"/>
  <c r="B364" i="1"/>
  <c r="B362" i="1"/>
  <c r="B318" i="1"/>
  <c r="B326" i="1"/>
  <c r="B319" i="1"/>
  <c r="B328" i="1"/>
  <c r="B329" i="1"/>
  <c r="B327" i="1"/>
  <c r="C359" i="1" l="1"/>
  <c r="C331" i="1"/>
  <c r="D331" i="1"/>
  <c r="C410" i="1"/>
  <c r="C321" i="1"/>
  <c r="O737" i="1"/>
  <c r="E172" i="1" l="1"/>
  <c r="E171" i="1"/>
  <c r="E170" i="1"/>
  <c r="E169" i="1"/>
  <c r="L135" i="1"/>
  <c r="L134" i="1"/>
  <c r="L133" i="1"/>
  <c r="L132" i="1"/>
  <c r="L130" i="1"/>
  <c r="L129" i="1"/>
  <c r="L128" i="1"/>
  <c r="L127" i="1"/>
  <c r="L126" i="1"/>
  <c r="L125" i="1"/>
  <c r="L124" i="1"/>
  <c r="G137" i="1"/>
  <c r="B137" i="1"/>
  <c r="M217" i="1"/>
  <c r="D228" i="1" s="1"/>
  <c r="C228" i="1" s="1"/>
  <c r="E173" i="1" l="1"/>
  <c r="L137" i="1"/>
  <c r="B146" i="1" s="1"/>
  <c r="B147" i="1" l="1"/>
  <c r="B425" i="1"/>
  <c r="B426" i="1" s="1"/>
  <c r="B116" i="1"/>
  <c r="D198" i="1"/>
  <c r="D199" i="1" s="1"/>
  <c r="F210" i="1"/>
  <c r="J210" i="1"/>
  <c r="C210" i="1"/>
  <c r="H550" i="1" l="1"/>
  <c r="I550" i="1" s="1"/>
  <c r="H602" i="1"/>
  <c r="I602" i="1" s="1"/>
  <c r="H568" i="1"/>
  <c r="I568" i="1" s="1"/>
  <c r="H544" i="1"/>
  <c r="I544" i="1" s="1"/>
  <c r="H579" i="1"/>
  <c r="I579" i="1" s="1"/>
  <c r="H556" i="1"/>
  <c r="I556" i="1" s="1"/>
  <c r="H564" i="1"/>
  <c r="I564" i="1" s="1"/>
  <c r="H538" i="1"/>
  <c r="H588" i="1"/>
  <c r="I588" i="1" s="1"/>
  <c r="H597" i="1"/>
  <c r="I597" i="1" s="1"/>
  <c r="G210" i="1"/>
  <c r="K210" i="1" s="1"/>
  <c r="M210" i="1" s="1"/>
  <c r="D227" i="1" s="1"/>
  <c r="C227" i="1" s="1"/>
  <c r="B273" i="1"/>
  <c r="C273" i="1" s="1"/>
  <c r="B272" i="1"/>
  <c r="C272" i="1" s="1"/>
  <c r="B271" i="1"/>
  <c r="C271" i="1" s="1"/>
  <c r="B269" i="1"/>
  <c r="B268" i="1"/>
  <c r="D268" i="1" s="1"/>
  <c r="B267" i="1"/>
  <c r="C267" i="1" s="1"/>
  <c r="B266" i="1"/>
  <c r="C266" i="1" s="1"/>
  <c r="B265" i="1"/>
  <c r="C265" i="1" s="1"/>
  <c r="B264" i="1"/>
  <c r="B262" i="1"/>
  <c r="C262" i="1" s="1"/>
  <c r="D260" i="1"/>
  <c r="C261" i="1"/>
  <c r="B256" i="1"/>
  <c r="D256" i="1" s="1"/>
  <c r="H169" i="1"/>
  <c r="I169" i="1" s="1"/>
  <c r="H172" i="1"/>
  <c r="H171" i="1"/>
  <c r="H170" i="1"/>
  <c r="E80" i="1"/>
  <c r="E79" i="1"/>
  <c r="E78" i="1"/>
  <c r="E77" i="1"/>
  <c r="B46" i="1"/>
  <c r="C46" i="1" s="1"/>
  <c r="B45" i="1"/>
  <c r="C45" i="1" s="1"/>
  <c r="B36" i="1"/>
  <c r="C36" i="1" s="1"/>
  <c r="C35" i="1"/>
  <c r="B34" i="1"/>
  <c r="B25" i="1"/>
  <c r="C25" i="1" s="1"/>
  <c r="D798" i="1"/>
  <c r="D790" i="1"/>
  <c r="D789" i="1"/>
  <c r="D788" i="1"/>
  <c r="D787" i="1"/>
  <c r="B782" i="1"/>
  <c r="D782" i="1" s="1"/>
  <c r="D781" i="1"/>
  <c r="B780" i="1"/>
  <c r="D780" i="1" s="1"/>
  <c r="D779" i="1"/>
  <c r="D774" i="1"/>
  <c r="D773" i="1"/>
  <c r="D772" i="1"/>
  <c r="D771" i="1"/>
  <c r="D770" i="1"/>
  <c r="D763" i="1"/>
  <c r="D764" i="1" s="1"/>
  <c r="F760" i="1" s="1"/>
  <c r="G755" i="1" s="1"/>
  <c r="D759" i="1"/>
  <c r="D758" i="1"/>
  <c r="D757" i="1"/>
  <c r="D751" i="1"/>
  <c r="D750" i="1"/>
  <c r="D745" i="1"/>
  <c r="D744" i="1"/>
  <c r="B739" i="1"/>
  <c r="D739" i="1" s="1"/>
  <c r="B738" i="1"/>
  <c r="D738" i="1" s="1"/>
  <c r="D733" i="1"/>
  <c r="D732" i="1"/>
  <c r="D731" i="1"/>
  <c r="D730" i="1"/>
  <c r="D729" i="1"/>
  <c r="D703" i="1"/>
  <c r="D695" i="1"/>
  <c r="D694" i="1"/>
  <c r="D693" i="1"/>
  <c r="D692" i="1"/>
  <c r="B687" i="1"/>
  <c r="D687" i="1" s="1"/>
  <c r="D686" i="1"/>
  <c r="B685" i="1"/>
  <c r="D685" i="1" s="1"/>
  <c r="D684" i="1"/>
  <c r="D679" i="1"/>
  <c r="D678" i="1"/>
  <c r="D677" i="1"/>
  <c r="D676" i="1"/>
  <c r="D675" i="1"/>
  <c r="D668" i="1"/>
  <c r="D669" i="1" s="1"/>
  <c r="F665" i="1" s="1"/>
  <c r="G660" i="1" s="1"/>
  <c r="D664" i="1"/>
  <c r="D663" i="1"/>
  <c r="D662" i="1"/>
  <c r="D656" i="1"/>
  <c r="D655" i="1"/>
  <c r="D650" i="1"/>
  <c r="D649" i="1"/>
  <c r="B644" i="1"/>
  <c r="D644" i="1" s="1"/>
  <c r="B643" i="1"/>
  <c r="D643" i="1" s="1"/>
  <c r="D633" i="1"/>
  <c r="D636" i="1"/>
  <c r="D637" i="1" s="1"/>
  <c r="F633" i="1" s="1"/>
  <c r="G628" i="1" s="1"/>
  <c r="D631" i="1"/>
  <c r="D630" i="1"/>
  <c r="D629" i="1"/>
  <c r="D467" i="1"/>
  <c r="D466" i="1"/>
  <c r="D507" i="1"/>
  <c r="F507" i="1" s="1"/>
  <c r="D501" i="1"/>
  <c r="D500" i="1"/>
  <c r="D499" i="1"/>
  <c r="D498" i="1"/>
  <c r="D491" i="1"/>
  <c r="D489" i="1"/>
  <c r="B492" i="1"/>
  <c r="D492" i="1" s="1"/>
  <c r="B490" i="1"/>
  <c r="D490" i="1" s="1"/>
  <c r="D472" i="1"/>
  <c r="D473" i="1" s="1"/>
  <c r="F473" i="1" s="1"/>
  <c r="H473" i="1" s="1"/>
  <c r="I473" i="1" s="1"/>
  <c r="D483" i="1"/>
  <c r="D482" i="1"/>
  <c r="D481" i="1"/>
  <c r="D480" i="1"/>
  <c r="D479" i="1"/>
  <c r="C328" i="1"/>
  <c r="D468" i="1"/>
  <c r="D460" i="1"/>
  <c r="D459" i="1"/>
  <c r="D454" i="1"/>
  <c r="B393" i="1"/>
  <c r="D453" i="1"/>
  <c r="B448" i="1"/>
  <c r="D448" i="1" s="1"/>
  <c r="B447" i="1"/>
  <c r="D447" i="1" s="1"/>
  <c r="D437" i="1"/>
  <c r="D442" i="1"/>
  <c r="D436" i="1"/>
  <c r="D435" i="1"/>
  <c r="D438" i="1" l="1"/>
  <c r="F438" i="1" s="1"/>
  <c r="H438" i="1" s="1"/>
  <c r="C264" i="1"/>
  <c r="B524" i="1"/>
  <c r="B525" i="1" s="1"/>
  <c r="I538" i="1"/>
  <c r="I605" i="1" s="1"/>
  <c r="I610" i="1" s="1"/>
  <c r="H605" i="1"/>
  <c r="H507" i="1"/>
  <c r="I507" i="1" s="1"/>
  <c r="F699" i="1"/>
  <c r="G694" i="1" s="1"/>
  <c r="F794" i="1"/>
  <c r="G789" i="1" s="1"/>
  <c r="C47" i="1"/>
  <c r="D484" i="1"/>
  <c r="F484" i="1" s="1"/>
  <c r="H484" i="1" s="1"/>
  <c r="I484" i="1" s="1"/>
  <c r="D493" i="1"/>
  <c r="F493" i="1" s="1"/>
  <c r="H493" i="1" s="1"/>
  <c r="I493" i="1" s="1"/>
  <c r="D657" i="1"/>
  <c r="F653" i="1" s="1"/>
  <c r="G648" i="1" s="1"/>
  <c r="I170" i="1"/>
  <c r="K170" i="1" s="1"/>
  <c r="I171" i="1"/>
  <c r="K171" i="1" s="1"/>
  <c r="D449" i="1"/>
  <c r="F449" i="1" s="1"/>
  <c r="H449" i="1" s="1"/>
  <c r="I449" i="1" s="1"/>
  <c r="D502" i="1"/>
  <c r="F502" i="1" s="1"/>
  <c r="H502" i="1" s="1"/>
  <c r="I502" i="1" s="1"/>
  <c r="D680" i="1"/>
  <c r="F676" i="1" s="1"/>
  <c r="G671" i="1" s="1"/>
  <c r="C34" i="1"/>
  <c r="C37" i="1"/>
  <c r="I172" i="1"/>
  <c r="K172" i="1" s="1"/>
  <c r="D746" i="1"/>
  <c r="F742" i="1" s="1"/>
  <c r="G737" i="1" s="1"/>
  <c r="D775" i="1"/>
  <c r="F771" i="1" s="1"/>
  <c r="G766" i="1" s="1"/>
  <c r="D469" i="1"/>
  <c r="F469" i="1" s="1"/>
  <c r="H469" i="1" s="1"/>
  <c r="I469" i="1" s="1"/>
  <c r="D665" i="1"/>
  <c r="F661" i="1" s="1"/>
  <c r="G656" i="1" s="1"/>
  <c r="D688" i="1"/>
  <c r="F684" i="1" s="1"/>
  <c r="G679" i="1" s="1"/>
  <c r="D696" i="1"/>
  <c r="F692" i="1" s="1"/>
  <c r="G687" i="1" s="1"/>
  <c r="D461" i="1"/>
  <c r="F461" i="1" s="1"/>
  <c r="H461" i="1" s="1"/>
  <c r="I461" i="1" s="1"/>
  <c r="D651" i="1"/>
  <c r="F647" i="1" s="1"/>
  <c r="G642" i="1" s="1"/>
  <c r="D734" i="1"/>
  <c r="F730" i="1" s="1"/>
  <c r="D791" i="1"/>
  <c r="F787" i="1" s="1"/>
  <c r="G782" i="1" s="1"/>
  <c r="E81" i="1"/>
  <c r="D645" i="1"/>
  <c r="F641" i="1" s="1"/>
  <c r="G636" i="1" s="1"/>
  <c r="D740" i="1"/>
  <c r="F736" i="1" s="1"/>
  <c r="G731" i="1" s="1"/>
  <c r="D752" i="1"/>
  <c r="F748" i="1" s="1"/>
  <c r="G743" i="1" s="1"/>
  <c r="D760" i="1"/>
  <c r="F756" i="1" s="1"/>
  <c r="D783" i="1"/>
  <c r="F779" i="1" s="1"/>
  <c r="G774" i="1" s="1"/>
  <c r="D634" i="1"/>
  <c r="F630" i="1" s="1"/>
  <c r="G625" i="1" s="1"/>
  <c r="D455" i="1"/>
  <c r="F455" i="1" s="1"/>
  <c r="H455" i="1" s="1"/>
  <c r="I455" i="1" s="1"/>
  <c r="I438" i="1" l="1"/>
  <c r="I510" i="1" s="1"/>
  <c r="I515" i="1" s="1"/>
  <c r="H510" i="1"/>
  <c r="D805" i="1"/>
  <c r="G699" i="1"/>
  <c r="D708" i="1"/>
  <c r="G725" i="1"/>
  <c r="F801" i="1"/>
  <c r="F704" i="1"/>
  <c r="G751" i="1"/>
  <c r="K169" i="1"/>
  <c r="K173" i="1" s="1"/>
  <c r="L170" i="1" s="1"/>
  <c r="K177" i="1"/>
  <c r="M177" i="1" s="1"/>
  <c r="D226" i="1" s="1"/>
  <c r="G697" i="1"/>
  <c r="D229" i="1" l="1"/>
  <c r="C229" i="1" s="1"/>
  <c r="C226" i="1"/>
  <c r="G792" i="1"/>
  <c r="E708" i="1"/>
  <c r="E805" i="1"/>
  <c r="H796" i="1"/>
  <c r="L171" i="1"/>
  <c r="L169" i="1"/>
  <c r="L172" i="1"/>
  <c r="B392" i="1"/>
  <c r="B378" i="1"/>
  <c r="C380" i="1" s="1"/>
  <c r="C320" i="1"/>
  <c r="C348" i="1"/>
  <c r="B349" i="1"/>
  <c r="C329" i="1"/>
  <c r="C349" i="1" l="1"/>
  <c r="K737" i="1"/>
  <c r="C378" i="1"/>
  <c r="C392" i="1"/>
  <c r="C394" i="1"/>
  <c r="B372" i="1"/>
  <c r="B373" i="1"/>
  <c r="C373" i="1" s="1"/>
  <c r="B365" i="1"/>
  <c r="C365" i="1" s="1"/>
  <c r="B363" i="1"/>
  <c r="B350" i="1"/>
  <c r="C350" i="1" s="1"/>
  <c r="C319" i="1"/>
  <c r="C363" i="1" l="1"/>
  <c r="C366" i="1"/>
  <c r="C372" i="1"/>
  <c r="C374" i="1"/>
  <c r="C352" i="1"/>
  <c r="C327" i="1"/>
  <c r="D259" i="1" l="1"/>
</calcChain>
</file>

<file path=xl/sharedStrings.xml><?xml version="1.0" encoding="utf-8"?>
<sst xmlns="http://schemas.openxmlformats.org/spreadsheetml/2006/main" count="871" uniqueCount="345">
  <si>
    <t>material</t>
  </si>
  <si>
    <t>9 inch brick</t>
  </si>
  <si>
    <t>lambda value</t>
  </si>
  <si>
    <t>source</t>
  </si>
  <si>
    <t>BS/EN 12524</t>
  </si>
  <si>
    <t>lime plaster</t>
  </si>
  <si>
    <t>thickness</t>
  </si>
  <si>
    <t>total</t>
  </si>
  <si>
    <t>m</t>
  </si>
  <si>
    <t>plasterboard</t>
  </si>
  <si>
    <t>PIR foam</t>
  </si>
  <si>
    <t>wood fibreboard</t>
  </si>
  <si>
    <t>loftwool</t>
  </si>
  <si>
    <t>timber frame</t>
  </si>
  <si>
    <t>PIR</t>
  </si>
  <si>
    <t>PIR in stud wall asuming 15% bridging</t>
  </si>
  <si>
    <t>cavity wall insulation</t>
  </si>
  <si>
    <t>brick</t>
  </si>
  <si>
    <t xml:space="preserve">concrete block </t>
  </si>
  <si>
    <t xml:space="preserve">double glaxing 16mm </t>
  </si>
  <si>
    <t xml:space="preserve">secondary glazing </t>
  </si>
  <si>
    <t>guess</t>
  </si>
  <si>
    <t>homebuilding and rennovating</t>
  </si>
  <si>
    <t>pilkington</t>
  </si>
  <si>
    <t>U value</t>
  </si>
  <si>
    <t>air space</t>
  </si>
  <si>
    <t>woodwool board</t>
  </si>
  <si>
    <t>cork</t>
  </si>
  <si>
    <t>aerogel</t>
  </si>
  <si>
    <t>m2</t>
  </si>
  <si>
    <t>area</t>
  </si>
  <si>
    <t>degree days</t>
  </si>
  <si>
    <t>degree hours</t>
  </si>
  <si>
    <t>english heritage.  Builddeck says 3.5</t>
  </si>
  <si>
    <t>Attic Front crawl space</t>
  </si>
  <si>
    <t>Main roof front and spare beds</t>
  </si>
  <si>
    <t>Main roof bathroom and corridor</t>
  </si>
  <si>
    <t>Rear bedroom roof</t>
  </si>
  <si>
    <t>Attic roof</t>
  </si>
  <si>
    <t>tot area</t>
  </si>
  <si>
    <t>staircase ceiling</t>
  </si>
  <si>
    <t>roof insulation - 40mm PIR between studs assume 25% bridging</t>
  </si>
  <si>
    <t>Roof Insulation - loftwool 300mm</t>
  </si>
  <si>
    <t>w</t>
  </si>
  <si>
    <t>h</t>
  </si>
  <si>
    <t>sloping attic roof</t>
  </si>
  <si>
    <t>attic brick walls</t>
  </si>
  <si>
    <t>attic wall</t>
  </si>
  <si>
    <t>stair wall *2</t>
  </si>
  <si>
    <t>tot</t>
  </si>
  <si>
    <t>attic end wall - solid brick with window</t>
  </si>
  <si>
    <t>first floor walls</t>
  </si>
  <si>
    <t>bedroom cupboard</t>
  </si>
  <si>
    <t>First floor walls</t>
  </si>
  <si>
    <t>sash</t>
  </si>
  <si>
    <t>stairs</t>
  </si>
  <si>
    <t>First floor timber frame</t>
  </si>
  <si>
    <t>First floor windows assume secondary glazing</t>
  </si>
  <si>
    <t>Ground floor walls - assume all soloid with 60mm woodwool</t>
  </si>
  <si>
    <t>rear</t>
  </si>
  <si>
    <t>front</t>
  </si>
  <si>
    <t>side</t>
  </si>
  <si>
    <t>Ground floor windows</t>
  </si>
  <si>
    <t>main bay</t>
  </si>
  <si>
    <t>snug</t>
  </si>
  <si>
    <t>kitchen</t>
  </si>
  <si>
    <t>office</t>
  </si>
  <si>
    <t>cost/year</t>
  </si>
  <si>
    <t>Floor Slab</t>
  </si>
  <si>
    <t>AFTER INSULATION</t>
  </si>
  <si>
    <t>BEFORE INSULATION</t>
  </si>
  <si>
    <t>Roof Insulation - loftwool 100mm</t>
  </si>
  <si>
    <t>CURRENT</t>
  </si>
  <si>
    <t>House energy usage calculations based on U values</t>
  </si>
  <si>
    <t>Metric SI units are used throughout</t>
  </si>
  <si>
    <t xml:space="preserve">The U value can be calculated for a wall constructed from a number of layres </t>
  </si>
  <si>
    <t>U value = 1 / R value</t>
  </si>
  <si>
    <t>Calculating U value</t>
  </si>
  <si>
    <t>Calculating U value for a complete wall</t>
  </si>
  <si>
    <t>Calculating U value for a stud frame</t>
  </si>
  <si>
    <t>percentage of frame</t>
  </si>
  <si>
    <t>Note - this methodology needs double checking</t>
  </si>
  <si>
    <t>energy use per degree C</t>
  </si>
  <si>
    <t>The energy usage can be calculated by multiplying the U value with the wall area:</t>
  </si>
  <si>
    <t>Total</t>
  </si>
  <si>
    <t>The components can be summed to give a total energy usage rate as the complete house below</t>
  </si>
  <si>
    <t>An annual energy usage can be estimated by figuring out how long the internal temperature is higher than external temperature throughout the year</t>
  </si>
  <si>
    <t>If temperature inside was 10 degrees hotter than outside for 50 days a year that would be 500 degreedays</t>
  </si>
  <si>
    <t xml:space="preserve">This is done with the use of degreedays which calculate temperature difference based on local climate - tables and calculators are available on the internet </t>
  </si>
  <si>
    <t>£/ year</t>
  </si>
  <si>
    <t>cost per year</t>
  </si>
  <si>
    <t>percentcost through element</t>
  </si>
  <si>
    <t>cost per kwh</t>
  </si>
  <si>
    <t>£</t>
  </si>
  <si>
    <t xml:space="preserve">Total </t>
  </si>
  <si>
    <t>m2K/W</t>
  </si>
  <si>
    <t>W/m2K</t>
  </si>
  <si>
    <t>W/mK</t>
  </si>
  <si>
    <t>W/K</t>
  </si>
  <si>
    <t>%</t>
  </si>
  <si>
    <t>Kday</t>
  </si>
  <si>
    <t>Kh</t>
  </si>
  <si>
    <t>kWh</t>
  </si>
  <si>
    <t>kilowatt hour</t>
  </si>
  <si>
    <t>Calculating energy usage rate</t>
  </si>
  <si>
    <t>Calculate energy usage costs</t>
  </si>
  <si>
    <t xml:space="preserve">Library of insulation values </t>
  </si>
  <si>
    <t>unventilated air space</t>
  </si>
  <si>
    <t>my SAP calculation</t>
  </si>
  <si>
    <t>concrete slab</t>
  </si>
  <si>
    <t xml:space="preserve">A fudged value from my SAP calculation.  The real U value is much higher, but heat loss is mostly through the perimeter.  </t>
  </si>
  <si>
    <t xml:space="preserve">These insulation values have been found on the internet and might not be accurate.   </t>
  </si>
  <si>
    <t>degreedays</t>
  </si>
  <si>
    <t>U value = 1/(sum of R values) as the following calculation</t>
  </si>
  <si>
    <t>Heat loss</t>
  </si>
  <si>
    <t>W</t>
  </si>
  <si>
    <t>Air changes hour</t>
  </si>
  <si>
    <t>volume room</t>
  </si>
  <si>
    <t>kJ/kgK</t>
  </si>
  <si>
    <t>Specific heat capacity air at 20C</t>
  </si>
  <si>
    <t>Density of air at 20C</t>
  </si>
  <si>
    <t>kg/m3</t>
  </si>
  <si>
    <t>heat capacity/m3</t>
  </si>
  <si>
    <t>air change second</t>
  </si>
  <si>
    <t>m3</t>
  </si>
  <si>
    <t>J</t>
  </si>
  <si>
    <t>Energy to heat volume</t>
  </si>
  <si>
    <t>watts</t>
  </si>
  <si>
    <t>J/m3K</t>
  </si>
  <si>
    <t>W=J/s</t>
  </si>
  <si>
    <t>/h</t>
  </si>
  <si>
    <t>/s</t>
  </si>
  <si>
    <t>J/Ks (W/K)</t>
  </si>
  <si>
    <t>J/K</t>
  </si>
  <si>
    <t>The cost of air leakage</t>
  </si>
  <si>
    <t>The heat capacity of air is the amount of energy needed to heat 1kg up by 1degree K</t>
  </si>
  <si>
    <t>kJ/m3K</t>
  </si>
  <si>
    <t>heat capacity kJ/m3</t>
  </si>
  <si>
    <t>heat capacity J/m3</t>
  </si>
  <si>
    <t>Description:</t>
  </si>
  <si>
    <t>Celsius-based heating degree days for a base temperature of 15.5C</t>
  </si>
  <si>
    <t>Source:</t>
  </si>
  <si>
    <t>www.degreedays.net (using temperature data from www.wunderground.com)</t>
  </si>
  <si>
    <t>Accuracy:</t>
  </si>
  <si>
    <t>Estimates were made to account for missing data: the "% Estimated" column shows how much each figure was affected (0% is best, 100% is worst)</t>
  </si>
  <si>
    <t>Station:</t>
  </si>
  <si>
    <t>Cople, Cople, BEDS, UNITED KINGDOM (0.39W,52.12N)</t>
  </si>
  <si>
    <t>Station ID:</t>
  </si>
  <si>
    <t>IBEDSCOP2</t>
  </si>
  <si>
    <t>Month starting</t>
  </si>
  <si>
    <t>HDD</t>
  </si>
  <si>
    <t>% Estimated</t>
  </si>
  <si>
    <t>How many degrees difference internal to external</t>
  </si>
  <si>
    <t xml:space="preserve">Degree days </t>
  </si>
  <si>
    <t>Other gas usage</t>
  </si>
  <si>
    <t>The easiest way to figure out is to look at gas usage in the summer when the heating is off.</t>
  </si>
  <si>
    <t>kWh/year</t>
  </si>
  <si>
    <t>Note&gt;   This needs work</t>
  </si>
  <si>
    <t>£ per W/K</t>
  </si>
  <si>
    <t>Air changes per hour</t>
  </si>
  <si>
    <t>About 0.5 air change per hour for a well sealed  building</t>
  </si>
  <si>
    <t>Cost of heating new air</t>
  </si>
  <si>
    <t>Air changes are necessary for ventilation.  MHVR pumps can reduce costs by using the outgoing air to heat incoming air</t>
  </si>
  <si>
    <t>About 1 air change per hour or more for an average building</t>
  </si>
  <si>
    <t>Water and cooking</t>
  </si>
  <si>
    <t>CDD</t>
  </si>
  <si>
    <t>Heating days - cooling days</t>
  </si>
  <si>
    <t>HDD - CDD</t>
  </si>
  <si>
    <t>What about the temperature under the house?   The ground will heat up in the summer and release heat back into the house in the winter.</t>
  </si>
  <si>
    <t>Assume I like temperature at 18C, but won't have the heating on at night if the house has overheated during the day in the summer.  Subrtact cooling days from heating days with an 18C standard</t>
  </si>
  <si>
    <t>I don't like that.  I could be running the house at 18 degrees and a neighbour could be running theirs at 25 degrees.   There would be a huge diference in energy udage.  Let's try looking at heating days and cooling days</t>
  </si>
  <si>
    <t>Ours - cooking and water heating measured</t>
  </si>
  <si>
    <t>Note that a conventiomnal hot water sits there at 60 degrees inside and 18 degrees outside yet is supplied with only 25mm insulation.  A bit more insultion would save money in the summer when the extra heating is not required.</t>
  </si>
  <si>
    <t>Coolling degreedays 17C</t>
  </si>
  <si>
    <t>Heating degree days 17C</t>
  </si>
  <si>
    <t>It's tricky.    Around 2000 seems to match the energy usage for my house which is set to 16-17 degrees upstairs and 17-18 degrees during the day downstairs</t>
  </si>
  <si>
    <t>.</t>
  </si>
  <si>
    <t>Note:  this spreadsheet may be useful to help work out what difference additional insulation might make, but there is a fair amount of guesswork so it won't be especially accurate</t>
  </si>
  <si>
    <t>R value = thickness of insulation  / lambda value</t>
  </si>
  <si>
    <t>For example, PIR foam with a lamba value of 0.022 and thickness 0.075m</t>
  </si>
  <si>
    <t>Units</t>
  </si>
  <si>
    <t>Thickness</t>
  </si>
  <si>
    <t>metres</t>
  </si>
  <si>
    <t>Unit</t>
  </si>
  <si>
    <t>Area</t>
  </si>
  <si>
    <t>square metres</t>
  </si>
  <si>
    <t>Temperaure</t>
  </si>
  <si>
    <t>Kelvin</t>
  </si>
  <si>
    <t>K</t>
  </si>
  <si>
    <t>Comments</t>
  </si>
  <si>
    <t>Power</t>
  </si>
  <si>
    <t>Watts</t>
  </si>
  <si>
    <t>Symbol</t>
  </si>
  <si>
    <t>Unit Type</t>
  </si>
  <si>
    <t>Clarifying  units</t>
  </si>
  <si>
    <t>Clarifying units</t>
  </si>
  <si>
    <t>Temperature</t>
  </si>
  <si>
    <t>degrees K are the same as degrees C for this purpose</t>
  </si>
  <si>
    <t>kilowatt</t>
  </si>
  <si>
    <t>kW</t>
  </si>
  <si>
    <t>a thousand watts.  Don't confuse with the upper case K above</t>
  </si>
  <si>
    <t>time</t>
  </si>
  <si>
    <t>day</t>
  </si>
  <si>
    <t>hour</t>
  </si>
  <si>
    <t>£/kwh</t>
  </si>
  <si>
    <t>£/kWh</t>
  </si>
  <si>
    <t>£ /year</t>
  </si>
  <si>
    <t>Energy</t>
  </si>
  <si>
    <t>Joule</t>
  </si>
  <si>
    <t>1 watt = 1 joule per second</t>
  </si>
  <si>
    <t>Lower case k mens kilo (1000 times)   Upper case K is still temperaure</t>
  </si>
  <si>
    <t>The science should hopefully be OK, but the numbers you might plug into the science can be really tricky to work out.   I have tried to note where the fudge factors are.</t>
  </si>
  <si>
    <t xml:space="preserve">We've got a W/K figure from above.   </t>
  </si>
  <si>
    <t>Degree days are Kday so are a useful multiplier to get rid of the K and add time so we can end up with kWh</t>
  </si>
  <si>
    <t>degreedays represent the number of days the outside temperature was below a reference temperature multiplied by the number of degrees below the reference temperature the temperature was at the time.</t>
  </si>
  <si>
    <t>If the reference temperature is set to your internal temperature it should tell you how much you need to have the heating on</t>
  </si>
  <si>
    <t>The usual standard seems to use 15.5 degrees as the reference temperature, though this seems to be to allow comparison pof heating use over different years more than to work out useage.</t>
  </si>
  <si>
    <t>-degreedays</t>
  </si>
  <si>
    <t xml:space="preserve">What about heat put in by the occupants, cooking, electrical devices?   </t>
  </si>
  <si>
    <t>Solid brick walls without insulation</t>
  </si>
  <si>
    <t>my house simplified</t>
  </si>
  <si>
    <t>Let's take a simplified version of my house as an example (I've started but not finished -  want to improve it)</t>
  </si>
  <si>
    <t>Single glazed windows</t>
  </si>
  <si>
    <t>uninsulated floor slab</t>
  </si>
  <si>
    <t>loft (insulated to current regs)</t>
  </si>
  <si>
    <t>Total gas usage</t>
  </si>
  <si>
    <t>If all is going well I ought to have figured out my total gas usage.</t>
  </si>
  <si>
    <t>Conduction through structure</t>
  </si>
  <si>
    <t>air leakage</t>
  </si>
  <si>
    <t>It works out as at least a 30% underestimate.   It's the detail that is needed</t>
  </si>
  <si>
    <t>loft (not much insulation)</t>
  </si>
  <si>
    <t xml:space="preserve">U value of each material are multiplied by the proportion of that material in the frame and the sum used to calculate the overall U value (same as </t>
  </si>
  <si>
    <t>Calculating U value for a concrete slabslab</t>
  </si>
  <si>
    <t>The thjick sarth directly under the slab syats around 14 degrees and provides additional insulation</t>
  </si>
  <si>
    <t>The perimeter of the slab will lose more heat as it is exposed to air or external ground that can cool</t>
  </si>
  <si>
    <t xml:space="preserve">The amount of air leakage is difficult to estimate.  It depends on the number of gaps, ventilation systems, wind strength outside </t>
  </si>
  <si>
    <t>It is possible to calculate based on a measurement (fan taped into door way) which works out the sum of the holes in the building</t>
  </si>
  <si>
    <t>In practice that testing costs money so I'm calculating based on estimated air changes per hour.</t>
  </si>
  <si>
    <t>I degree K  = 1 degree C</t>
  </si>
  <si>
    <t>But what about solar loading - the sun coming through the windows isn't accounted for in degree days but will reduce the need for heating in summer months</t>
  </si>
  <si>
    <t>Calculating U values of various wall build ups</t>
  </si>
  <si>
    <t>English heritage real world measurement (need to find pdf)   Note buildDesk uses U walue of 3.5 for a solid brick wall which is too high</t>
  </si>
  <si>
    <t>This spreadsheet is distributed with no restrictions at all about it's use.    Do what you like with it.</t>
  </si>
  <si>
    <t>WARNING - No WARRANTY - only to be used to help develop understanding, and no responsibility will be accepted for errors.  This has been worked out from scratch , is probably wrong, and it certainly does not adhere to any rules or standards</t>
  </si>
  <si>
    <t>R value</t>
  </si>
  <si>
    <t>(U value is 1/(r1+r2 etc)</t>
  </si>
  <si>
    <t>attic stud walls - U value only PIR</t>
  </si>
  <si>
    <t>Methadology from http://Www.sensiblehouse.org/nrg_heatloss.htm</t>
  </si>
  <si>
    <t>Source: http://Www.greenbuildingforum.co.uk/newforum/comments.php?DiscussionID=3550&amp;page=1#Item_0</t>
  </si>
  <si>
    <t>http://Www.british-gypsum.com/products/gyproc-wallboard</t>
  </si>
  <si>
    <t>http://Www.natural-building.co.uk/products/pavatex-woodfibre</t>
  </si>
  <si>
    <t>http://Www.ecotherm.co.uk/our_products/cavity_wall_insulation_which_provides_maximum_insulation_with_the_minimum_of_thickness/eco-liner.aspx</t>
  </si>
  <si>
    <t>http://Www.boards.ie/vbulletin/showthread.php?t=2055085848</t>
  </si>
  <si>
    <t>http://Www.encon.co.uk/customer-centre/technical-centre/general/thermal-values-explained-quick-guide-u-values-r-values</t>
  </si>
  <si>
    <t>build desk  https://Www.spab.org.uk/downloads/SPABU-valueReport.Nov2012.v2.pdf</t>
  </si>
  <si>
    <t>http://Www.kingspaninsulation.co.uk/getattachment/e02084f9-9c74-4695-97ea-7877b8e4ea12/Thermawall-TW55.aspx</t>
  </si>
  <si>
    <t>Insulated plasterboard on solid brick wall</t>
  </si>
  <si>
    <t>Wood fibreboard on solid brick wall</t>
  </si>
  <si>
    <t>Timber frame with internal insullated stuf wall</t>
  </si>
  <si>
    <t xml:space="preserve">Based on English heritage figure, thinner wall </t>
  </si>
  <si>
    <t>Guess based on brick value</t>
  </si>
  <si>
    <t>cavity wall - no insulation</t>
  </si>
  <si>
    <t>cavity wall - insulated in cavity</t>
  </si>
  <si>
    <t>Cavity wall internal insulation</t>
  </si>
  <si>
    <t>Loft insulation</t>
  </si>
  <si>
    <t>Earthwool</t>
  </si>
  <si>
    <t>Lath and plaster ceiling</t>
  </si>
  <si>
    <t>Assumed figure based on uninsulated heating costs</t>
  </si>
  <si>
    <t>PIR insulation on lath and plaster attic stud walls</t>
  </si>
  <si>
    <t>PIR insulation on brick walls</t>
  </si>
  <si>
    <t>4 inch brick</t>
  </si>
  <si>
    <t>Stud</t>
  </si>
  <si>
    <t>Cavity brick wall - no insulation</t>
  </si>
  <si>
    <t>To avoid too many units the data below the energy calculation is for one year</t>
  </si>
  <si>
    <t xml:space="preserve">Actual gas costs are about £1100/year.   The problem is the house above is over symplified and heat loss through fabric is underestimated by around £200  </t>
  </si>
  <si>
    <t>The more detailed calculation below gives a better prediction</t>
  </si>
  <si>
    <t>engineers toolbox</t>
  </si>
  <si>
    <t xml:space="preserve">We'll need to calculate kWh later </t>
  </si>
  <si>
    <t>Degree days per year</t>
  </si>
  <si>
    <t>Degree hours per year</t>
  </si>
  <si>
    <t>Cost of gas per kwh</t>
  </si>
  <si>
    <t>Useful values to use in the calculation</t>
  </si>
  <si>
    <t>TOTALS</t>
  </si>
  <si>
    <t>£/year</t>
  </si>
  <si>
    <t>PIR insulation between studs on lath ceiling</t>
  </si>
  <si>
    <t>------------------------WHOLE HOUSE ENERGY USE CALCULATION------------------------------------------------------------------</t>
  </si>
  <si>
    <t>------------------------WHOLE HOUSE ENERGY USE CALCULATION - AFTER INSULATION ------------------------------------------------------------------</t>
  </si>
  <si>
    <t>------------------------WHOLE HOUSE ENERGY USE CALCULATION - BEFORE INSULATION ------------------------------------------------------------------</t>
  </si>
  <si>
    <t>Roof Insulation - loftwool 100mm between studs</t>
  </si>
  <si>
    <t>Roof insulation - none</t>
  </si>
  <si>
    <t>loft insulation</t>
  </si>
  <si>
    <t>Loft insulation 100mm between studs</t>
  </si>
  <si>
    <t>Wood burning stove</t>
  </si>
  <si>
    <t>http://www.feature-fire.co.uk/feature-fire-pro/resources/wood-burning-questions/</t>
  </si>
  <si>
    <t>Efficiency 75%</t>
  </si>
  <si>
    <t>Assume 1 tonne of wood per year</t>
  </si>
  <si>
    <t>Output from 1kg wood</t>
  </si>
  <si>
    <t>Toral heating output</t>
  </si>
  <si>
    <t>(35okg is 1m3)</t>
  </si>
  <si>
    <t>I tonne of wood might provide roughly 10% of total heating</t>
  </si>
  <si>
    <t>Cost of wood</t>
  </si>
  <si>
    <t>output kWh/kg</t>
  </si>
  <si>
    <t>kw/h</t>
  </si>
  <si>
    <t>per tonne</t>
  </si>
  <si>
    <t>£ per m3</t>
  </si>
  <si>
    <t>£ per kwh</t>
  </si>
  <si>
    <t>(gas is about £0.03 and electric about £0.12)</t>
  </si>
  <si>
    <t>single glazing 4mm</t>
  </si>
  <si>
    <t>Double glazing 4mm 10mm 4mm</t>
  </si>
  <si>
    <t>http://www.engineeringtoolbox.com/thermal-conductivity-d_429.html</t>
  </si>
  <si>
    <t>window glass</t>
  </si>
  <si>
    <t>my SAP calculation.   Note that convection cuirrents increase with wider air space and some ventilation might be assumed so avoid assuming a high u value</t>
  </si>
  <si>
    <t>this is too kigh - there will be convection and ventilation</t>
  </si>
  <si>
    <t>external surface</t>
  </si>
  <si>
    <t>internal surface</t>
  </si>
  <si>
    <t>engineers tooolbox</t>
  </si>
  <si>
    <t>single engineers toolbox</t>
  </si>
  <si>
    <t>Single glazing</t>
  </si>
  <si>
    <t>Rsi</t>
  </si>
  <si>
    <t>Rse</t>
  </si>
  <si>
    <t>Double glazing</t>
  </si>
  <si>
    <t>RsiInside Surface</t>
  </si>
  <si>
    <t>RsoOutside Surface</t>
  </si>
  <si>
    <t>Roof/Ceiling</t>
  </si>
  <si>
    <t>Wall</t>
  </si>
  <si>
    <t>Floor</t>
  </si>
  <si>
    <t>http://www.firstinarchitecture.co.uk/a-quick-and-easy-guide-to-u-values/</t>
  </si>
  <si>
    <t>Stuf OSB frame</t>
  </si>
  <si>
    <t>wattle and dawb</t>
  </si>
  <si>
    <t>9 inch brick wall with lime plaster</t>
  </si>
  <si>
    <t>https://www.spab.org.uk/sites/default/files/documents/MainSociety/Advice/SPABU-valueReport.Nov2012.v2.pdf</t>
  </si>
  <si>
    <t>9 inch brick wall - wet</t>
  </si>
  <si>
    <t>Part L1B 2010</t>
  </si>
  <si>
    <t>Wall - cavity</t>
  </si>
  <si>
    <t>improved U</t>
  </si>
  <si>
    <t>Threshold U</t>
  </si>
  <si>
    <t>wall internal ins</t>
  </si>
  <si>
    <t>floor</t>
  </si>
  <si>
    <t>pitched roof between rafters</t>
  </si>
  <si>
    <t>flat roof</t>
  </si>
  <si>
    <t>Ty Mawr</t>
  </si>
  <si>
    <t>Cornerstone Insulating Render</t>
  </si>
  <si>
    <t>lambda K value</t>
  </si>
  <si>
    <t>Just a brick wall</t>
  </si>
  <si>
    <t>Brich wall with insulated plaster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</si>
</sst>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u/>
      <sz val="11"/>
      <color theme="10"/>
      <name val="Calibri"/>
      <family val="2"/>
      <scheme val="minor"/>
    </font>
    <font>
      <sz val="10"/>
      <color theme="1"/>
      <name val="Arial Unicode MS"/>
      <family val="2"/>
    </font>
    <font>
      <b/>
      <sz val="11"/>
      <color theme="1"/>
      <name val="Calibri"/>
      <family val="2"/>
      <scheme val="minor"/>
    </font>
    <font>
      <sz val="11"/>
      <color theme="0" tint="-0.14999847407452621"/>
      <name val="Calibri"/>
      <family val="2"/>
      <scheme val="minor"/>
    </font>
    <font>
      <b/>
      <sz val="14"/>
      <color theme="1"/>
      <name val="Calibri"/>
      <family val="2"/>
      <scheme val="minor"/>
    </font>
    <font>
      <sz val="14"/>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1" fillId="0" borderId="0" xfId="1"/>
    <xf numFmtId="3" fontId="2" fillId="0" borderId="0" xfId="0" applyNumberFormat="1" applyFont="1" applyAlignment="1">
      <alignment vertical="center"/>
    </xf>
    <xf numFmtId="0" fontId="3" fillId="0" borderId="0" xfId="0" applyFont="1"/>
    <xf numFmtId="0" fontId="0" fillId="0" borderId="0" xfId="0" applyFont="1"/>
    <xf numFmtId="0" fontId="0" fillId="0" borderId="0" xfId="0" applyAlignment="1">
      <alignment horizontal="right"/>
    </xf>
    <xf numFmtId="14" fontId="0" fillId="0" borderId="0" xfId="0" applyNumberFormat="1"/>
    <xf numFmtId="14" fontId="4" fillId="0" borderId="0" xfId="0" applyNumberFormat="1" applyFont="1"/>
    <xf numFmtId="0" fontId="4" fillId="0" borderId="0" xfId="0" applyFont="1"/>
    <xf numFmtId="0" fontId="5" fillId="0" borderId="0" xfId="0" applyFont="1"/>
    <xf numFmtId="0" fontId="6" fillId="0" borderId="0" xfId="0" applyFont="1"/>
    <xf numFmtId="0" fontId="0" fillId="2" borderId="0" xfId="0" applyFill="1"/>
    <xf numFmtId="0" fontId="3" fillId="2" borderId="0" xfId="0" applyFont="1" applyFill="1"/>
    <xf numFmtId="0" fontId="7" fillId="2" borderId="0" xfId="0" applyFont="1" applyFill="1"/>
    <xf numFmtId="0" fontId="0" fillId="2" borderId="0" xfId="0" applyFont="1" applyFill="1"/>
    <xf numFmtId="0" fontId="0" fillId="0" borderId="0" xfId="0" quotePrefix="1"/>
    <xf numFmtId="2" fontId="0" fillId="0" borderId="0" xfId="0" applyNumberFormat="1"/>
    <xf numFmtId="0" fontId="0" fillId="3" borderId="0" xfId="0" applyFill="1"/>
    <xf numFmtId="0" fontId="3" fillId="2" borderId="0" xfId="0" quotePrefix="1" applyFont="1" applyFill="1"/>
    <xf numFmtId="1" fontId="0" fillId="0" borderId="0" xfId="0" applyNumberFormat="1"/>
    <xf numFmtId="0" fontId="0" fillId="0" borderId="0" xfId="0" applyAlignment="1">
      <alignment vertical="top" wrapText="1"/>
    </xf>
    <xf numFmtId="0" fontId="3"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pab.org.uk/sites/default/files/documents/MainSociety/Advice/SPABU-valueReport.Nov2012.v2.pdf" TargetMode="External"/><Relationship Id="rId1" Type="http://schemas.openxmlformats.org/officeDocument/2006/relationships/hyperlink" Target="http://www.ecotherm.co.uk/our_products/cavity_wall_insulation_which_provides_maximum_insulation_with_the_minimum_of_thickness/eco-lin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05"/>
  <sheetViews>
    <sheetView tabSelected="1" topLeftCell="A310" zoomScaleNormal="100" workbookViewId="0">
      <selection activeCell="D344" sqref="D344"/>
    </sheetView>
  </sheetViews>
  <sheetFormatPr defaultRowHeight="14.4"/>
  <cols>
    <col min="1" max="1" width="29.44140625" customWidth="1"/>
    <col min="3" max="3" width="15.33203125" customWidth="1"/>
    <col min="4" max="6" width="12" customWidth="1"/>
    <col min="11" max="11" width="11.6640625" customWidth="1"/>
  </cols>
  <sheetData>
    <row r="1" spans="1:23" s="10" customFormat="1" ht="18">
      <c r="A1" s="9" t="s">
        <v>73</v>
      </c>
    </row>
    <row r="2" spans="1:23">
      <c r="A2" s="3" t="s">
        <v>243</v>
      </c>
    </row>
    <row r="3" spans="1:23">
      <c r="A3" t="s">
        <v>242</v>
      </c>
      <c r="W3" t="s">
        <v>176</v>
      </c>
    </row>
    <row r="5" spans="1:23">
      <c r="A5" t="s">
        <v>177</v>
      </c>
    </row>
    <row r="6" spans="1:23">
      <c r="A6" t="s">
        <v>211</v>
      </c>
    </row>
    <row r="7" spans="1:23">
      <c r="A7" t="s">
        <v>74</v>
      </c>
    </row>
    <row r="9" spans="1:23">
      <c r="M9" t="s">
        <v>332</v>
      </c>
    </row>
    <row r="10" spans="1:23">
      <c r="A10" s="3" t="s">
        <v>77</v>
      </c>
      <c r="N10" t="s">
        <v>335</v>
      </c>
      <c r="O10" t="s">
        <v>334</v>
      </c>
    </row>
    <row r="11" spans="1:23">
      <c r="M11" t="s">
        <v>333</v>
      </c>
      <c r="N11">
        <v>0.7</v>
      </c>
      <c r="O11">
        <v>0.55000000000000004</v>
      </c>
    </row>
    <row r="12" spans="1:23">
      <c r="A12" t="s">
        <v>178</v>
      </c>
      <c r="M12" t="s">
        <v>336</v>
      </c>
      <c r="N12">
        <v>0.7</v>
      </c>
      <c r="O12">
        <v>0.3</v>
      </c>
    </row>
    <row r="13" spans="1:23">
      <c r="A13" t="s">
        <v>76</v>
      </c>
      <c r="M13" t="s">
        <v>337</v>
      </c>
      <c r="N13">
        <v>0.7</v>
      </c>
      <c r="O13">
        <v>0.25</v>
      </c>
    </row>
    <row r="14" spans="1:23">
      <c r="M14" t="s">
        <v>338</v>
      </c>
      <c r="N14">
        <v>0.35</v>
      </c>
      <c r="O14">
        <v>0.18</v>
      </c>
    </row>
    <row r="15" spans="1:23">
      <c r="A15" s="12" t="s">
        <v>194</v>
      </c>
      <c r="B15" s="11"/>
      <c r="C15" s="11"/>
      <c r="D15" s="11"/>
      <c r="E15" s="11"/>
      <c r="F15" s="11"/>
      <c r="G15" s="11"/>
      <c r="H15" s="11"/>
      <c r="I15" s="11"/>
      <c r="J15" s="11"/>
      <c r="M15" t="s">
        <v>339</v>
      </c>
      <c r="N15">
        <v>0.35</v>
      </c>
      <c r="O15">
        <v>0.18</v>
      </c>
    </row>
    <row r="16" spans="1:23">
      <c r="A16" s="13" t="s">
        <v>193</v>
      </c>
      <c r="B16" s="13" t="s">
        <v>183</v>
      </c>
      <c r="C16" s="13" t="s">
        <v>192</v>
      </c>
      <c r="D16" s="13" t="s">
        <v>189</v>
      </c>
      <c r="E16" s="11"/>
      <c r="F16" s="11"/>
      <c r="G16" s="11"/>
      <c r="H16" s="11"/>
      <c r="I16" s="11"/>
      <c r="J16" s="11"/>
    </row>
    <row r="17" spans="1:10">
      <c r="A17" s="11" t="s">
        <v>181</v>
      </c>
      <c r="B17" s="11" t="s">
        <v>182</v>
      </c>
      <c r="C17" s="11" t="s">
        <v>8</v>
      </c>
      <c r="D17" s="11"/>
      <c r="E17" s="11"/>
      <c r="F17" s="11"/>
      <c r="G17" s="11"/>
      <c r="H17" s="11"/>
      <c r="I17" s="11"/>
      <c r="J17" s="11"/>
    </row>
    <row r="18" spans="1:10">
      <c r="A18" s="11" t="s">
        <v>184</v>
      </c>
      <c r="B18" s="11" t="s">
        <v>185</v>
      </c>
      <c r="C18" s="11" t="s">
        <v>29</v>
      </c>
      <c r="D18" s="11"/>
      <c r="E18" s="11"/>
      <c r="F18" s="11"/>
      <c r="G18" s="11"/>
      <c r="H18" s="11"/>
      <c r="I18" s="11"/>
      <c r="J18" s="11"/>
    </row>
    <row r="19" spans="1:10">
      <c r="A19" s="11" t="s">
        <v>186</v>
      </c>
      <c r="B19" s="11" t="s">
        <v>187</v>
      </c>
      <c r="C19" s="11" t="s">
        <v>188</v>
      </c>
      <c r="D19" s="11" t="s">
        <v>238</v>
      </c>
      <c r="E19" s="11"/>
      <c r="F19" s="11"/>
      <c r="G19" s="11"/>
      <c r="H19" s="11"/>
      <c r="I19" s="11"/>
      <c r="J19" s="11"/>
    </row>
    <row r="20" spans="1:10">
      <c r="A20" s="11" t="s">
        <v>190</v>
      </c>
      <c r="B20" s="11" t="s">
        <v>191</v>
      </c>
      <c r="C20" s="11" t="s">
        <v>115</v>
      </c>
      <c r="D20" s="11"/>
      <c r="E20" s="11"/>
      <c r="F20" s="11"/>
      <c r="G20" s="11"/>
      <c r="H20" s="11"/>
      <c r="I20" s="11"/>
      <c r="J20" s="11"/>
    </row>
    <row r="22" spans="1:10">
      <c r="A22" t="s">
        <v>179</v>
      </c>
    </row>
    <row r="23" spans="1:10">
      <c r="A23" t="s">
        <v>0</v>
      </c>
      <c r="B23" t="s">
        <v>244</v>
      </c>
      <c r="C23" t="s">
        <v>24</v>
      </c>
      <c r="D23" t="s">
        <v>2</v>
      </c>
      <c r="E23" t="s">
        <v>6</v>
      </c>
    </row>
    <row r="24" spans="1:10">
      <c r="A24" s="5" t="s">
        <v>180</v>
      </c>
      <c r="B24" t="s">
        <v>95</v>
      </c>
      <c r="C24" t="s">
        <v>96</v>
      </c>
      <c r="D24" t="s">
        <v>97</v>
      </c>
      <c r="E24" t="s">
        <v>8</v>
      </c>
    </row>
    <row r="25" spans="1:10">
      <c r="A25" t="s">
        <v>10</v>
      </c>
      <c r="B25">
        <f>E25/D25</f>
        <v>3.4090909090909092</v>
      </c>
      <c r="C25">
        <f>1/B25</f>
        <v>0.29333333333333333</v>
      </c>
      <c r="D25">
        <v>2.1999999999999999E-2</v>
      </c>
      <c r="E25">
        <v>7.4999999999999997E-2</v>
      </c>
    </row>
    <row r="27" spans="1:10">
      <c r="A27" s="3" t="s">
        <v>78</v>
      </c>
    </row>
    <row r="29" spans="1:10">
      <c r="A29" t="s">
        <v>75</v>
      </c>
    </row>
    <row r="30" spans="1:10">
      <c r="A30" t="s">
        <v>113</v>
      </c>
    </row>
    <row r="32" spans="1:10">
      <c r="A32" t="s">
        <v>0</v>
      </c>
      <c r="B32" t="s">
        <v>244</v>
      </c>
      <c r="C32" t="s">
        <v>24</v>
      </c>
      <c r="D32" t="s">
        <v>2</v>
      </c>
      <c r="E32" t="s">
        <v>6</v>
      </c>
    </row>
    <row r="33" spans="1:6">
      <c r="A33" s="5" t="s">
        <v>180</v>
      </c>
      <c r="B33" t="s">
        <v>95</v>
      </c>
      <c r="C33" t="s">
        <v>96</v>
      </c>
      <c r="D33" t="s">
        <v>97</v>
      </c>
      <c r="E33" t="s">
        <v>8</v>
      </c>
    </row>
    <row r="34" spans="1:6">
      <c r="A34" t="s">
        <v>1</v>
      </c>
      <c r="B34">
        <f>E34/D34</f>
        <v>0.2857142857142857</v>
      </c>
      <c r="C34">
        <f>1/B34</f>
        <v>3.5</v>
      </c>
      <c r="D34">
        <v>0.80500000000000005</v>
      </c>
      <c r="E34">
        <v>0.23</v>
      </c>
    </row>
    <row r="35" spans="1:6">
      <c r="A35" t="s">
        <v>9</v>
      </c>
      <c r="B35">
        <v>7.0000000000000007E-2</v>
      </c>
      <c r="C35">
        <f>1/B35</f>
        <v>14.285714285714285</v>
      </c>
      <c r="E35">
        <v>1.2E-2</v>
      </c>
    </row>
    <row r="36" spans="1:6">
      <c r="A36" t="s">
        <v>10</v>
      </c>
      <c r="B36">
        <f>E36/D36</f>
        <v>3.4090909090909092</v>
      </c>
      <c r="C36">
        <f>1/B36</f>
        <v>0.29333333333333333</v>
      </c>
      <c r="D36">
        <v>2.1999999999999999E-2</v>
      </c>
      <c r="E36">
        <v>7.4999999999999997E-2</v>
      </c>
    </row>
    <row r="37" spans="1:6">
      <c r="A37" t="s">
        <v>7</v>
      </c>
      <c r="C37">
        <f>1/(SUM(B34:B36))</f>
        <v>0.26561799303183964</v>
      </c>
    </row>
    <row r="39" spans="1:6">
      <c r="A39" s="3" t="s">
        <v>79</v>
      </c>
    </row>
    <row r="40" spans="1:6">
      <c r="A40" t="s">
        <v>81</v>
      </c>
    </row>
    <row r="41" spans="1:6">
      <c r="A41" t="s">
        <v>231</v>
      </c>
    </row>
    <row r="43" spans="1:6">
      <c r="A43" t="s">
        <v>0</v>
      </c>
      <c r="B43" t="s">
        <v>244</v>
      </c>
      <c r="C43" t="s">
        <v>24</v>
      </c>
      <c r="D43" t="s">
        <v>2</v>
      </c>
      <c r="E43" t="s">
        <v>6</v>
      </c>
      <c r="F43" t="s">
        <v>80</v>
      </c>
    </row>
    <row r="44" spans="1:6">
      <c r="A44" s="5" t="s">
        <v>180</v>
      </c>
      <c r="B44" t="s">
        <v>95</v>
      </c>
      <c r="C44" t="s">
        <v>96</v>
      </c>
      <c r="D44" t="s">
        <v>97</v>
      </c>
      <c r="E44" t="s">
        <v>8</v>
      </c>
    </row>
    <row r="45" spans="1:6">
      <c r="A45" t="s">
        <v>10</v>
      </c>
      <c r="B45">
        <f>E45/D45</f>
        <v>3.4090909090909092</v>
      </c>
      <c r="C45">
        <f t="shared" ref="C45:C46" si="0">1/B45</f>
        <v>0.29333333333333333</v>
      </c>
      <c r="D45">
        <v>2.1999999999999999E-2</v>
      </c>
      <c r="E45">
        <v>7.4999999999999997E-2</v>
      </c>
      <c r="F45">
        <v>85</v>
      </c>
    </row>
    <row r="46" spans="1:6">
      <c r="A46" t="s">
        <v>13</v>
      </c>
      <c r="B46">
        <f t="shared" ref="B46" si="1">E46/D46</f>
        <v>0.625</v>
      </c>
      <c r="C46">
        <f t="shared" si="0"/>
        <v>1.6</v>
      </c>
      <c r="D46">
        <v>0.12</v>
      </c>
      <c r="E46">
        <v>7.4999999999999997E-2</v>
      </c>
      <c r="F46">
        <v>15</v>
      </c>
    </row>
    <row r="47" spans="1:6">
      <c r="A47" t="s">
        <v>15</v>
      </c>
      <c r="C47">
        <f>(C45*F45/100)+(C46*F46/100)</f>
        <v>0.48933333333333329</v>
      </c>
    </row>
    <row r="50" spans="1:5" ht="28.8">
      <c r="A50" s="20"/>
      <c r="B50" s="21" t="s">
        <v>321</v>
      </c>
      <c r="C50" s="21" t="s">
        <v>322</v>
      </c>
      <c r="E50" t="s">
        <v>326</v>
      </c>
    </row>
    <row r="51" spans="1:5">
      <c r="A51" s="20" t="s">
        <v>323</v>
      </c>
      <c r="B51" s="20">
        <v>0.1</v>
      </c>
      <c r="C51" s="20">
        <v>0.04</v>
      </c>
    </row>
    <row r="52" spans="1:5">
      <c r="A52" s="20" t="s">
        <v>324</v>
      </c>
      <c r="B52" s="20">
        <v>0.12</v>
      </c>
      <c r="C52" s="20">
        <v>0.06</v>
      </c>
    </row>
    <row r="53" spans="1:5">
      <c r="A53" s="20" t="s">
        <v>325</v>
      </c>
      <c r="B53" s="20">
        <v>0.14000000000000001</v>
      </c>
      <c r="C53" s="20">
        <v>0.04</v>
      </c>
    </row>
    <row r="60" spans="1:5">
      <c r="A60" s="3" t="s">
        <v>232</v>
      </c>
    </row>
    <row r="61" spans="1:5">
      <c r="A61" t="s">
        <v>247</v>
      </c>
    </row>
    <row r="62" spans="1:5">
      <c r="A62" t="s">
        <v>233</v>
      </c>
    </row>
    <row r="63" spans="1:5">
      <c r="A63" t="s">
        <v>234</v>
      </c>
    </row>
    <row r="69" spans="1:5">
      <c r="A69" s="3" t="s">
        <v>104</v>
      </c>
    </row>
    <row r="70" spans="1:5">
      <c r="A70" s="3"/>
    </row>
    <row r="71" spans="1:5">
      <c r="A71" s="4" t="s">
        <v>83</v>
      </c>
    </row>
    <row r="72" spans="1:5">
      <c r="A72" s="4" t="s">
        <v>85</v>
      </c>
    </row>
    <row r="73" spans="1:5">
      <c r="A73" s="3"/>
    </row>
    <row r="74" spans="1:5">
      <c r="A74" s="4" t="s">
        <v>221</v>
      </c>
    </row>
    <row r="75" spans="1:5">
      <c r="A75" s="3"/>
      <c r="C75" t="s">
        <v>24</v>
      </c>
      <c r="D75" t="s">
        <v>30</v>
      </c>
      <c r="E75" t="s">
        <v>82</v>
      </c>
    </row>
    <row r="76" spans="1:5">
      <c r="C76" t="s">
        <v>96</v>
      </c>
      <c r="D76" t="s">
        <v>29</v>
      </c>
      <c r="E76" t="s">
        <v>98</v>
      </c>
    </row>
    <row r="77" spans="1:5">
      <c r="A77" t="s">
        <v>219</v>
      </c>
      <c r="C77">
        <v>0.76</v>
      </c>
      <c r="D77">
        <v>190</v>
      </c>
      <c r="E77">
        <f>C77*D77</f>
        <v>144.4</v>
      </c>
    </row>
    <row r="78" spans="1:5">
      <c r="A78" t="s">
        <v>222</v>
      </c>
      <c r="C78">
        <v>4</v>
      </c>
      <c r="D78">
        <v>17</v>
      </c>
      <c r="E78">
        <f>C78*D78</f>
        <v>68</v>
      </c>
    </row>
    <row r="79" spans="1:5">
      <c r="A79" t="s">
        <v>224</v>
      </c>
      <c r="C79">
        <v>0.15</v>
      </c>
      <c r="D79">
        <v>138</v>
      </c>
      <c r="E79">
        <f>C79*D79</f>
        <v>20.7</v>
      </c>
    </row>
    <row r="80" spans="1:5">
      <c r="A80" t="s">
        <v>223</v>
      </c>
      <c r="C80">
        <v>0.57999999999999996</v>
      </c>
      <c r="D80">
        <v>138</v>
      </c>
      <c r="E80">
        <f>C80*D80</f>
        <v>80.039999999999992</v>
      </c>
    </row>
    <row r="81" spans="1:5">
      <c r="D81" s="5" t="s">
        <v>84</v>
      </c>
      <c r="E81">
        <f>SUM(E77:E80)</f>
        <v>313.14</v>
      </c>
    </row>
    <row r="82" spans="1:5">
      <c r="D82" s="5"/>
    </row>
    <row r="83" spans="1:5">
      <c r="A83" t="s">
        <v>229</v>
      </c>
      <c r="D83" s="5"/>
    </row>
    <row r="86" spans="1:5">
      <c r="A86" s="3" t="s">
        <v>152</v>
      </c>
    </row>
    <row r="87" spans="1:5">
      <c r="A87" s="3"/>
    </row>
    <row r="88" spans="1:5">
      <c r="A88" s="3" t="s">
        <v>153</v>
      </c>
    </row>
    <row r="89" spans="1:5">
      <c r="A89" s="3"/>
    </row>
    <row r="90" spans="1:5">
      <c r="A90" s="4" t="s">
        <v>212</v>
      </c>
    </row>
    <row r="91" spans="1:5">
      <c r="A91" s="4" t="s">
        <v>213</v>
      </c>
    </row>
    <row r="92" spans="1:5">
      <c r="A92" s="4" t="s">
        <v>214</v>
      </c>
    </row>
    <row r="93" spans="1:5">
      <c r="A93" s="4" t="s">
        <v>215</v>
      </c>
    </row>
    <row r="94" spans="1:5">
      <c r="A94" t="s">
        <v>216</v>
      </c>
    </row>
    <row r="96" spans="1:5">
      <c r="A96" t="s">
        <v>139</v>
      </c>
      <c r="B96" t="s">
        <v>140</v>
      </c>
    </row>
    <row r="97" spans="1:8">
      <c r="A97" t="s">
        <v>141</v>
      </c>
      <c r="B97" t="s">
        <v>142</v>
      </c>
    </row>
    <row r="98" spans="1:8">
      <c r="A98" t="s">
        <v>143</v>
      </c>
      <c r="B98" t="s">
        <v>144</v>
      </c>
    </row>
    <row r="99" spans="1:8">
      <c r="A99" t="s">
        <v>145</v>
      </c>
      <c r="B99" t="s">
        <v>146</v>
      </c>
    </row>
    <row r="100" spans="1:8">
      <c r="A100" t="s">
        <v>147</v>
      </c>
      <c r="B100" t="s">
        <v>148</v>
      </c>
    </row>
    <row r="102" spans="1:8">
      <c r="A102" t="s">
        <v>149</v>
      </c>
      <c r="B102" t="s">
        <v>150</v>
      </c>
      <c r="C102" t="s">
        <v>151</v>
      </c>
    </row>
    <row r="103" spans="1:8">
      <c r="A103" s="6">
        <v>42005</v>
      </c>
      <c r="B103">
        <v>336</v>
      </c>
      <c r="C103">
        <v>3</v>
      </c>
      <c r="F103" s="6"/>
    </row>
    <row r="104" spans="1:8">
      <c r="A104" s="6">
        <v>42036</v>
      </c>
      <c r="B104">
        <v>318</v>
      </c>
      <c r="C104">
        <v>0</v>
      </c>
      <c r="F104" s="6"/>
    </row>
    <row r="105" spans="1:8">
      <c r="A105" s="6">
        <v>42064</v>
      </c>
      <c r="B105">
        <v>270</v>
      </c>
      <c r="C105">
        <v>10</v>
      </c>
      <c r="F105" s="6"/>
    </row>
    <row r="106" spans="1:8">
      <c r="A106" s="6">
        <v>42095</v>
      </c>
      <c r="B106">
        <v>192</v>
      </c>
      <c r="C106">
        <v>3</v>
      </c>
      <c r="F106" s="6"/>
    </row>
    <row r="107" spans="1:8">
      <c r="A107" s="6">
        <v>42125</v>
      </c>
      <c r="B107">
        <v>120</v>
      </c>
      <c r="C107">
        <v>0</v>
      </c>
      <c r="F107" s="6"/>
    </row>
    <row r="108" spans="1:8">
      <c r="A108" s="6">
        <v>42156</v>
      </c>
      <c r="B108">
        <v>56</v>
      </c>
      <c r="C108">
        <v>7</v>
      </c>
      <c r="F108" s="7"/>
      <c r="G108" s="8"/>
      <c r="H108" s="8"/>
    </row>
    <row r="109" spans="1:8">
      <c r="A109" s="6">
        <v>42186</v>
      </c>
      <c r="B109">
        <v>38</v>
      </c>
      <c r="C109">
        <v>6</v>
      </c>
      <c r="F109" s="7"/>
      <c r="G109" s="8"/>
      <c r="H109" s="8"/>
    </row>
    <row r="110" spans="1:8">
      <c r="A110" s="6">
        <v>42217</v>
      </c>
      <c r="B110">
        <v>31</v>
      </c>
      <c r="C110">
        <v>6</v>
      </c>
      <c r="F110" s="7"/>
      <c r="G110" s="8"/>
      <c r="H110" s="8"/>
    </row>
    <row r="111" spans="1:8">
      <c r="A111" s="6">
        <v>42248</v>
      </c>
      <c r="B111">
        <v>104</v>
      </c>
      <c r="C111">
        <v>13</v>
      </c>
      <c r="F111" s="7"/>
      <c r="G111" s="8"/>
      <c r="H111" s="8"/>
    </row>
    <row r="112" spans="1:8">
      <c r="A112" s="6">
        <v>42278</v>
      </c>
      <c r="B112">
        <v>152</v>
      </c>
      <c r="C112">
        <v>16</v>
      </c>
      <c r="F112" s="6"/>
    </row>
    <row r="113" spans="1:12">
      <c r="A113" s="6">
        <v>42309</v>
      </c>
      <c r="B113">
        <v>169</v>
      </c>
      <c r="C113">
        <v>0</v>
      </c>
      <c r="F113" s="6"/>
    </row>
    <row r="114" spans="1:12">
      <c r="A114" s="6">
        <v>42339</v>
      </c>
      <c r="B114">
        <v>149</v>
      </c>
      <c r="C114">
        <v>0</v>
      </c>
      <c r="F114" s="6"/>
    </row>
    <row r="116" spans="1:12">
      <c r="A116" t="s">
        <v>84</v>
      </c>
      <c r="B116">
        <f>SUM(B103:B114)</f>
        <v>1935</v>
      </c>
      <c r="C116" t="s">
        <v>31</v>
      </c>
    </row>
    <row r="119" spans="1:12">
      <c r="A119" t="s">
        <v>170</v>
      </c>
    </row>
    <row r="120" spans="1:12">
      <c r="A120" t="s">
        <v>169</v>
      </c>
    </row>
    <row r="122" spans="1:12">
      <c r="A122" t="s">
        <v>174</v>
      </c>
      <c r="F122" t="s">
        <v>173</v>
      </c>
      <c r="K122" t="s">
        <v>166</v>
      </c>
    </row>
    <row r="123" spans="1:12">
      <c r="A123" t="s">
        <v>149</v>
      </c>
      <c r="B123" t="s">
        <v>150</v>
      </c>
      <c r="C123" t="s">
        <v>151</v>
      </c>
      <c r="F123" t="s">
        <v>149</v>
      </c>
      <c r="G123" t="s">
        <v>165</v>
      </c>
      <c r="H123" t="s">
        <v>151</v>
      </c>
      <c r="K123" t="s">
        <v>149</v>
      </c>
      <c r="L123" t="s">
        <v>167</v>
      </c>
    </row>
    <row r="124" spans="1:12">
      <c r="A124" s="6">
        <v>42005</v>
      </c>
      <c r="B124">
        <v>382</v>
      </c>
      <c r="C124">
        <v>3</v>
      </c>
      <c r="F124" s="6">
        <v>42005</v>
      </c>
      <c r="G124">
        <v>0</v>
      </c>
      <c r="H124">
        <v>3</v>
      </c>
      <c r="K124" s="6">
        <v>42005</v>
      </c>
      <c r="L124">
        <f>B124-G124</f>
        <v>382</v>
      </c>
    </row>
    <row r="125" spans="1:12">
      <c r="A125" s="6">
        <v>42036</v>
      </c>
      <c r="B125">
        <v>360</v>
      </c>
      <c r="C125">
        <v>0</v>
      </c>
      <c r="F125" s="6">
        <v>42036</v>
      </c>
      <c r="G125">
        <v>0</v>
      </c>
      <c r="H125">
        <v>0</v>
      </c>
      <c r="K125" s="6">
        <v>42036</v>
      </c>
      <c r="L125">
        <f t="shared" ref="L125:L135" si="2">B125-G125</f>
        <v>360</v>
      </c>
    </row>
    <row r="126" spans="1:12">
      <c r="A126" s="6">
        <v>42064</v>
      </c>
      <c r="B126">
        <v>315</v>
      </c>
      <c r="C126">
        <v>10</v>
      </c>
      <c r="F126" s="6">
        <v>42064</v>
      </c>
      <c r="G126">
        <v>0</v>
      </c>
      <c r="H126">
        <v>10</v>
      </c>
      <c r="K126" s="6">
        <v>42064</v>
      </c>
      <c r="L126">
        <f t="shared" si="2"/>
        <v>315</v>
      </c>
    </row>
    <row r="127" spans="1:12">
      <c r="A127" s="6">
        <v>42095</v>
      </c>
      <c r="B127">
        <v>235</v>
      </c>
      <c r="C127">
        <v>3</v>
      </c>
      <c r="F127" s="6">
        <v>42095</v>
      </c>
      <c r="G127">
        <v>9</v>
      </c>
      <c r="H127">
        <v>3</v>
      </c>
      <c r="K127" s="6">
        <v>42095</v>
      </c>
      <c r="L127">
        <f t="shared" si="2"/>
        <v>226</v>
      </c>
    </row>
    <row r="128" spans="1:12">
      <c r="A128" s="6">
        <v>42125</v>
      </c>
      <c r="B128">
        <v>157</v>
      </c>
      <c r="C128">
        <v>0</v>
      </c>
      <c r="F128" s="6">
        <v>42125</v>
      </c>
      <c r="G128">
        <v>16</v>
      </c>
      <c r="H128">
        <v>0</v>
      </c>
      <c r="K128" s="6">
        <v>42125</v>
      </c>
      <c r="L128">
        <f t="shared" si="2"/>
        <v>141</v>
      </c>
    </row>
    <row r="129" spans="1:13">
      <c r="A129" s="6">
        <v>42156</v>
      </c>
      <c r="B129">
        <v>80</v>
      </c>
      <c r="C129">
        <v>7</v>
      </c>
      <c r="F129" s="6">
        <v>42156</v>
      </c>
      <c r="G129">
        <v>53</v>
      </c>
      <c r="H129">
        <v>7</v>
      </c>
      <c r="K129" s="6">
        <v>42156</v>
      </c>
      <c r="L129">
        <f t="shared" si="2"/>
        <v>27</v>
      </c>
    </row>
    <row r="130" spans="1:13">
      <c r="A130" s="6">
        <v>42186</v>
      </c>
      <c r="B130">
        <v>55</v>
      </c>
      <c r="C130">
        <v>6</v>
      </c>
      <c r="F130" s="6">
        <v>42186</v>
      </c>
      <c r="G130">
        <v>81</v>
      </c>
      <c r="H130">
        <v>6</v>
      </c>
      <c r="K130" s="6">
        <v>42186</v>
      </c>
      <c r="L130">
        <f t="shared" si="2"/>
        <v>-26</v>
      </c>
    </row>
    <row r="131" spans="1:13">
      <c r="A131" s="6">
        <v>42217</v>
      </c>
      <c r="B131">
        <v>50</v>
      </c>
      <c r="C131">
        <v>6</v>
      </c>
      <c r="F131" s="6">
        <v>42217</v>
      </c>
      <c r="G131">
        <v>64</v>
      </c>
      <c r="H131">
        <v>6</v>
      </c>
      <c r="K131" s="6">
        <v>42217</v>
      </c>
      <c r="L131">
        <f>B131-G131</f>
        <v>-14</v>
      </c>
    </row>
    <row r="132" spans="1:13">
      <c r="A132" s="6">
        <v>42248</v>
      </c>
      <c r="B132">
        <v>139</v>
      </c>
      <c r="C132">
        <v>13</v>
      </c>
      <c r="F132" s="6">
        <v>42248</v>
      </c>
      <c r="G132">
        <v>13</v>
      </c>
      <c r="H132">
        <v>13</v>
      </c>
      <c r="K132" s="6">
        <v>42248</v>
      </c>
      <c r="L132">
        <f t="shared" si="2"/>
        <v>126</v>
      </c>
    </row>
    <row r="133" spans="1:13">
      <c r="A133" s="6">
        <v>42278</v>
      </c>
      <c r="B133">
        <v>197</v>
      </c>
      <c r="C133">
        <v>16</v>
      </c>
      <c r="F133" s="6">
        <v>42278</v>
      </c>
      <c r="G133">
        <v>2</v>
      </c>
      <c r="H133">
        <v>16</v>
      </c>
      <c r="K133" s="6">
        <v>42278</v>
      </c>
      <c r="L133">
        <f t="shared" si="2"/>
        <v>195</v>
      </c>
    </row>
    <row r="134" spans="1:13">
      <c r="A134" s="6">
        <v>42309</v>
      </c>
      <c r="B134">
        <v>212</v>
      </c>
      <c r="C134">
        <v>0</v>
      </c>
      <c r="F134" s="6">
        <v>42309</v>
      </c>
      <c r="G134">
        <v>0</v>
      </c>
      <c r="H134">
        <v>0</v>
      </c>
      <c r="K134" s="6">
        <v>42309</v>
      </c>
      <c r="L134">
        <f t="shared" si="2"/>
        <v>212</v>
      </c>
    </row>
    <row r="135" spans="1:13">
      <c r="A135" s="6">
        <v>42339</v>
      </c>
      <c r="B135">
        <v>195</v>
      </c>
      <c r="C135">
        <v>0</v>
      </c>
      <c r="F135" s="6">
        <v>42339</v>
      </c>
      <c r="G135">
        <v>0</v>
      </c>
      <c r="H135">
        <v>0</v>
      </c>
      <c r="K135" s="6">
        <v>42339</v>
      </c>
      <c r="L135">
        <f t="shared" si="2"/>
        <v>195</v>
      </c>
    </row>
    <row r="136" spans="1:13">
      <c r="A136" s="6"/>
    </row>
    <row r="137" spans="1:13">
      <c r="A137" t="s">
        <v>84</v>
      </c>
      <c r="B137">
        <f>SUM(B124:B135)</f>
        <v>2377</v>
      </c>
      <c r="C137" t="s">
        <v>31</v>
      </c>
      <c r="F137" t="s">
        <v>84</v>
      </c>
      <c r="G137">
        <f>SUM(G123:G134)</f>
        <v>238</v>
      </c>
      <c r="H137" s="15" t="s">
        <v>217</v>
      </c>
      <c r="K137" t="s">
        <v>84</v>
      </c>
      <c r="L137">
        <f>SUM(L124:L135)</f>
        <v>2139</v>
      </c>
      <c r="M137" t="s">
        <v>112</v>
      </c>
    </row>
    <row r="139" spans="1:13">
      <c r="A139" t="s">
        <v>239</v>
      </c>
    </row>
    <row r="140" spans="1:13">
      <c r="A140" t="s">
        <v>168</v>
      </c>
    </row>
    <row r="141" spans="1:13">
      <c r="A141" t="s">
        <v>218</v>
      </c>
    </row>
    <row r="142" spans="1:13">
      <c r="A142" t="s">
        <v>175</v>
      </c>
    </row>
    <row r="145" spans="1:8">
      <c r="A145" t="s">
        <v>277</v>
      </c>
    </row>
    <row r="146" spans="1:8">
      <c r="A146" t="s">
        <v>278</v>
      </c>
      <c r="B146">
        <f>L137</f>
        <v>2139</v>
      </c>
    </row>
    <row r="147" spans="1:8">
      <c r="A147" t="s">
        <v>279</v>
      </c>
      <c r="B147">
        <f>B146*24</f>
        <v>51336</v>
      </c>
    </row>
    <row r="150" spans="1:8">
      <c r="A150" s="3" t="s">
        <v>105</v>
      </c>
    </row>
    <row r="152" spans="1:8">
      <c r="A152" t="s">
        <v>86</v>
      </c>
    </row>
    <row r="153" spans="1:8">
      <c r="A153" t="s">
        <v>88</v>
      </c>
    </row>
    <row r="154" spans="1:8">
      <c r="A154" t="s">
        <v>87</v>
      </c>
    </row>
    <row r="156" spans="1:8">
      <c r="A156" t="s">
        <v>273</v>
      </c>
    </row>
    <row r="158" spans="1:8">
      <c r="A158" s="12" t="s">
        <v>195</v>
      </c>
      <c r="B158" s="11"/>
      <c r="C158" s="11"/>
      <c r="D158" s="11"/>
      <c r="E158" s="11"/>
      <c r="F158" s="11"/>
      <c r="G158" s="11"/>
      <c r="H158" s="11"/>
    </row>
    <row r="159" spans="1:8">
      <c r="A159" s="14" t="s">
        <v>210</v>
      </c>
      <c r="B159" s="11"/>
      <c r="C159" s="11"/>
      <c r="D159" s="11"/>
      <c r="E159" s="11"/>
      <c r="F159" s="11"/>
      <c r="G159" s="11"/>
      <c r="H159" s="11"/>
    </row>
    <row r="160" spans="1:8">
      <c r="A160" s="13" t="s">
        <v>193</v>
      </c>
      <c r="B160" s="13" t="s">
        <v>183</v>
      </c>
      <c r="C160" s="13" t="s">
        <v>192</v>
      </c>
      <c r="D160" s="13" t="s">
        <v>189</v>
      </c>
      <c r="E160" s="11"/>
      <c r="F160" s="11"/>
      <c r="G160" s="11"/>
      <c r="H160" s="11"/>
    </row>
    <row r="161" spans="1:13">
      <c r="A161" s="14" t="s">
        <v>196</v>
      </c>
      <c r="B161" s="14" t="s">
        <v>187</v>
      </c>
      <c r="C161" s="14" t="s">
        <v>188</v>
      </c>
      <c r="D161" s="14" t="s">
        <v>197</v>
      </c>
      <c r="E161" s="14"/>
      <c r="F161" s="14"/>
      <c r="G161" s="14"/>
      <c r="H161" s="11"/>
    </row>
    <row r="162" spans="1:13">
      <c r="A162" s="14" t="s">
        <v>190</v>
      </c>
      <c r="B162" s="14" t="s">
        <v>198</v>
      </c>
      <c r="C162" s="14" t="s">
        <v>199</v>
      </c>
      <c r="D162" s="14" t="s">
        <v>200</v>
      </c>
      <c r="E162" s="14"/>
      <c r="F162" s="14"/>
      <c r="G162" s="11"/>
      <c r="H162" s="11"/>
    </row>
    <row r="163" spans="1:13">
      <c r="A163" s="14" t="s">
        <v>201</v>
      </c>
      <c r="B163" s="14" t="s">
        <v>202</v>
      </c>
      <c r="C163" s="14" t="s">
        <v>202</v>
      </c>
      <c r="D163" s="14"/>
      <c r="E163" s="14"/>
      <c r="F163" s="14"/>
      <c r="G163" s="11"/>
      <c r="H163" s="11"/>
    </row>
    <row r="164" spans="1:13">
      <c r="A164" s="14" t="s">
        <v>201</v>
      </c>
      <c r="B164" s="14" t="s">
        <v>203</v>
      </c>
      <c r="C164" s="14" t="s">
        <v>44</v>
      </c>
      <c r="D164" s="14"/>
      <c r="E164" s="14"/>
      <c r="F164" s="14"/>
      <c r="G164" s="11"/>
      <c r="H164" s="11"/>
    </row>
    <row r="166" spans="1:13">
      <c r="C166" t="s">
        <v>220</v>
      </c>
    </row>
    <row r="167" spans="1:13">
      <c r="A167" s="3"/>
      <c r="C167" t="s">
        <v>24</v>
      </c>
      <c r="D167" t="s">
        <v>30</v>
      </c>
      <c r="E167" t="s">
        <v>82</v>
      </c>
      <c r="G167" t="s">
        <v>31</v>
      </c>
      <c r="H167" t="s">
        <v>32</v>
      </c>
      <c r="I167" t="s">
        <v>103</v>
      </c>
      <c r="J167" t="s">
        <v>92</v>
      </c>
      <c r="K167" t="s">
        <v>90</v>
      </c>
      <c r="L167" t="s">
        <v>91</v>
      </c>
    </row>
    <row r="168" spans="1:13">
      <c r="C168" t="s">
        <v>96</v>
      </c>
      <c r="D168" t="s">
        <v>29</v>
      </c>
      <c r="E168" t="s">
        <v>98</v>
      </c>
      <c r="G168" t="s">
        <v>100</v>
      </c>
      <c r="H168" t="s">
        <v>101</v>
      </c>
      <c r="I168" t="s">
        <v>102</v>
      </c>
      <c r="J168" t="s">
        <v>204</v>
      </c>
      <c r="K168" t="s">
        <v>93</v>
      </c>
      <c r="L168" t="s">
        <v>99</v>
      </c>
    </row>
    <row r="169" spans="1:13">
      <c r="A169" t="s">
        <v>219</v>
      </c>
      <c r="C169">
        <v>0.76</v>
      </c>
      <c r="D169">
        <v>190</v>
      </c>
      <c r="E169">
        <f>C169*D169</f>
        <v>144.4</v>
      </c>
      <c r="G169" s="2">
        <v>2139</v>
      </c>
      <c r="H169">
        <f>G169*24</f>
        <v>51336</v>
      </c>
      <c r="I169">
        <f>H169*E169/1000</f>
        <v>7412.9184000000005</v>
      </c>
      <c r="J169">
        <v>0.03</v>
      </c>
      <c r="K169">
        <f>I169*J169</f>
        <v>222.387552</v>
      </c>
      <c r="L169">
        <f>100*K169/K173</f>
        <v>37.117005963397091</v>
      </c>
    </row>
    <row r="170" spans="1:13">
      <c r="A170" t="s">
        <v>222</v>
      </c>
      <c r="C170">
        <v>4</v>
      </c>
      <c r="D170">
        <v>17</v>
      </c>
      <c r="E170">
        <f>C170*D170</f>
        <v>68</v>
      </c>
      <c r="G170" s="2">
        <v>2139</v>
      </c>
      <c r="H170">
        <f t="shared" ref="H170:H172" si="3">G170*24</f>
        <v>51336</v>
      </c>
      <c r="I170">
        <f t="shared" ref="I170:I172" si="4">H170*E170/1000</f>
        <v>3490.848</v>
      </c>
      <c r="J170">
        <v>0.03</v>
      </c>
      <c r="K170">
        <f t="shared" ref="K170:K172" si="5">I170*J170</f>
        <v>104.72543999999999</v>
      </c>
      <c r="L170">
        <f>100*K170/K173</f>
        <v>17.478922475837965</v>
      </c>
    </row>
    <row r="171" spans="1:13">
      <c r="A171" t="s">
        <v>230</v>
      </c>
      <c r="C171">
        <v>0.7</v>
      </c>
      <c r="D171">
        <v>138</v>
      </c>
      <c r="E171">
        <f>C171*D171</f>
        <v>96.6</v>
      </c>
      <c r="G171" s="2">
        <v>2139</v>
      </c>
      <c r="H171">
        <f t="shared" si="3"/>
        <v>51336</v>
      </c>
      <c r="I171">
        <f t="shared" si="4"/>
        <v>4959.0575999999992</v>
      </c>
      <c r="J171">
        <v>0.03</v>
      </c>
      <c r="K171">
        <f t="shared" si="5"/>
        <v>148.77172799999997</v>
      </c>
      <c r="L171">
        <f>100*K171/K173</f>
        <v>24.830351634793338</v>
      </c>
    </row>
    <row r="172" spans="1:13">
      <c r="A172" t="s">
        <v>223</v>
      </c>
      <c r="C172">
        <v>0.57999999999999996</v>
      </c>
      <c r="D172">
        <v>138</v>
      </c>
      <c r="E172">
        <f>C172*D172</f>
        <v>80.039999999999992</v>
      </c>
      <c r="G172" s="2">
        <v>2139</v>
      </c>
      <c r="H172">
        <f t="shared" si="3"/>
        <v>51336</v>
      </c>
      <c r="I172">
        <f t="shared" si="4"/>
        <v>4108.9334399999998</v>
      </c>
      <c r="J172">
        <v>0.03</v>
      </c>
      <c r="K172">
        <f t="shared" si="5"/>
        <v>123.2680032</v>
      </c>
      <c r="L172">
        <f>100*K172/K173</f>
        <v>20.573719925971627</v>
      </c>
    </row>
    <row r="173" spans="1:13">
      <c r="D173" s="5" t="s">
        <v>84</v>
      </c>
      <c r="E173">
        <f>SUM(E169:E172)</f>
        <v>389.03999999999996</v>
      </c>
      <c r="J173" t="s">
        <v>94</v>
      </c>
      <c r="K173">
        <f>SUM(K169:K172)</f>
        <v>599.15272319999985</v>
      </c>
    </row>
    <row r="176" spans="1:13">
      <c r="K176" t="s">
        <v>102</v>
      </c>
      <c r="L176" t="s">
        <v>205</v>
      </c>
      <c r="M176" t="s">
        <v>206</v>
      </c>
    </row>
    <row r="177" spans="1:13">
      <c r="K177">
        <f>SUM(I169:I172)</f>
        <v>19971.757440000001</v>
      </c>
      <c r="L177">
        <v>0.03</v>
      </c>
      <c r="M177" s="16">
        <f>K177*L177</f>
        <v>599.15272319999997</v>
      </c>
    </row>
    <row r="178" spans="1:13">
      <c r="A178" s="3"/>
      <c r="M178" s="16"/>
    </row>
    <row r="179" spans="1:13">
      <c r="M179" s="16"/>
    </row>
    <row r="180" spans="1:13">
      <c r="G180" s="2"/>
      <c r="M180" s="16"/>
    </row>
    <row r="181" spans="1:13">
      <c r="M181" s="16"/>
    </row>
    <row r="182" spans="1:13">
      <c r="M182" s="16"/>
    </row>
    <row r="183" spans="1:13">
      <c r="M183" s="16"/>
    </row>
    <row r="184" spans="1:13">
      <c r="A184" s="3" t="s">
        <v>134</v>
      </c>
    </row>
    <row r="185" spans="1:13">
      <c r="A185" t="s">
        <v>157</v>
      </c>
    </row>
    <row r="186" spans="1:13">
      <c r="A186" t="s">
        <v>235</v>
      </c>
    </row>
    <row r="187" spans="1:13">
      <c r="A187" t="s">
        <v>236</v>
      </c>
    </row>
    <row r="188" spans="1:13">
      <c r="A188" t="s">
        <v>237</v>
      </c>
    </row>
    <row r="190" spans="1:13">
      <c r="A190" t="s">
        <v>135</v>
      </c>
    </row>
    <row r="192" spans="1:13">
      <c r="A192" s="12" t="s">
        <v>195</v>
      </c>
      <c r="B192" s="11"/>
      <c r="C192" s="11"/>
      <c r="D192" s="11"/>
      <c r="E192" s="11"/>
      <c r="F192" s="11"/>
      <c r="G192" s="11"/>
    </row>
    <row r="193" spans="1:10">
      <c r="A193" s="13" t="s">
        <v>193</v>
      </c>
      <c r="B193" s="13" t="s">
        <v>183</v>
      </c>
      <c r="C193" s="13" t="s">
        <v>192</v>
      </c>
      <c r="D193" s="13" t="s">
        <v>189</v>
      </c>
      <c r="E193" s="11"/>
      <c r="F193" s="11"/>
      <c r="G193" s="11"/>
    </row>
    <row r="194" spans="1:10">
      <c r="A194" s="14" t="s">
        <v>207</v>
      </c>
      <c r="B194" s="14" t="s">
        <v>208</v>
      </c>
      <c r="C194" s="14" t="s">
        <v>125</v>
      </c>
      <c r="D194" s="14" t="s">
        <v>209</v>
      </c>
      <c r="E194" s="14"/>
      <c r="F194" s="14"/>
      <c r="G194" s="14"/>
    </row>
    <row r="196" spans="1:10">
      <c r="A196" t="s">
        <v>119</v>
      </c>
      <c r="C196" t="s">
        <v>118</v>
      </c>
      <c r="D196">
        <v>1.0049999999999999</v>
      </c>
      <c r="F196" t="s">
        <v>276</v>
      </c>
    </row>
    <row r="197" spans="1:10">
      <c r="A197" t="s">
        <v>120</v>
      </c>
      <c r="C197" t="s">
        <v>121</v>
      </c>
      <c r="D197">
        <v>1.2</v>
      </c>
    </row>
    <row r="198" spans="1:10">
      <c r="A198" t="s">
        <v>137</v>
      </c>
      <c r="C198" t="s">
        <v>136</v>
      </c>
      <c r="D198">
        <f>D196*D197</f>
        <v>1.2059999999999997</v>
      </c>
    </row>
    <row r="199" spans="1:10">
      <c r="A199" t="s">
        <v>138</v>
      </c>
      <c r="C199" t="s">
        <v>128</v>
      </c>
      <c r="D199">
        <f>D198*1000</f>
        <v>1205.9999999999998</v>
      </c>
      <c r="G199" t="s">
        <v>129</v>
      </c>
      <c r="J199" t="s">
        <v>158</v>
      </c>
    </row>
    <row r="201" spans="1:10">
      <c r="A201" s="3" t="s">
        <v>159</v>
      </c>
    </row>
    <row r="202" spans="1:10">
      <c r="A202" t="s">
        <v>163</v>
      </c>
      <c r="E202" t="s">
        <v>248</v>
      </c>
    </row>
    <row r="203" spans="1:10">
      <c r="A203" t="s">
        <v>160</v>
      </c>
    </row>
    <row r="204" spans="1:10">
      <c r="A204" t="s">
        <v>162</v>
      </c>
    </row>
    <row r="206" spans="1:10">
      <c r="A206" s="3" t="s">
        <v>161</v>
      </c>
    </row>
    <row r="208" spans="1:10">
      <c r="A208" t="s">
        <v>114</v>
      </c>
      <c r="B208" t="s">
        <v>116</v>
      </c>
      <c r="C208" t="s">
        <v>123</v>
      </c>
      <c r="D208" t="s">
        <v>117</v>
      </c>
      <c r="E208" t="s">
        <v>122</v>
      </c>
      <c r="F208" t="s">
        <v>126</v>
      </c>
      <c r="G208" t="s">
        <v>127</v>
      </c>
    </row>
    <row r="209" spans="1:13">
      <c r="B209" t="s">
        <v>130</v>
      </c>
      <c r="C209" t="s">
        <v>131</v>
      </c>
      <c r="D209" t="s">
        <v>124</v>
      </c>
      <c r="E209" t="s">
        <v>128</v>
      </c>
      <c r="F209" t="s">
        <v>133</v>
      </c>
      <c r="G209" t="s">
        <v>132</v>
      </c>
      <c r="I209" t="s">
        <v>100</v>
      </c>
      <c r="J209" t="s">
        <v>101</v>
      </c>
      <c r="K209" t="s">
        <v>102</v>
      </c>
      <c r="L209" t="s">
        <v>93</v>
      </c>
      <c r="M209" t="s">
        <v>89</v>
      </c>
    </row>
    <row r="210" spans="1:13">
      <c r="A210" t="s">
        <v>115</v>
      </c>
      <c r="B210">
        <v>1</v>
      </c>
      <c r="C210">
        <f>B210/3600</f>
        <v>2.7777777777777778E-4</v>
      </c>
      <c r="D210">
        <v>500</v>
      </c>
      <c r="E210">
        <v>1205.9999999999998</v>
      </c>
      <c r="F210">
        <f>D210*E210</f>
        <v>602999.99999999988</v>
      </c>
      <c r="G210">
        <f>F210*C210</f>
        <v>167.49999999999997</v>
      </c>
      <c r="I210" s="2">
        <v>2139</v>
      </c>
      <c r="J210">
        <f>I210*24</f>
        <v>51336</v>
      </c>
      <c r="K210">
        <f>J210*G210/1000</f>
        <v>8598.7799999999988</v>
      </c>
      <c r="L210">
        <v>0.03</v>
      </c>
      <c r="M210" s="16">
        <f>K210*L210</f>
        <v>257.96339999999998</v>
      </c>
    </row>
    <row r="214" spans="1:13">
      <c r="A214" s="3" t="s">
        <v>154</v>
      </c>
    </row>
    <row r="216" spans="1:13">
      <c r="A216" t="s">
        <v>155</v>
      </c>
      <c r="K216" t="s">
        <v>156</v>
      </c>
      <c r="L216" t="s">
        <v>93</v>
      </c>
      <c r="M216" t="s">
        <v>89</v>
      </c>
    </row>
    <row r="217" spans="1:13">
      <c r="A217" t="s">
        <v>171</v>
      </c>
      <c r="K217">
        <v>2841</v>
      </c>
      <c r="L217">
        <v>0.03</v>
      </c>
      <c r="M217">
        <f>K217*L217</f>
        <v>85.22999999999999</v>
      </c>
    </row>
    <row r="219" spans="1:13">
      <c r="A219" t="s">
        <v>172</v>
      </c>
    </row>
    <row r="222" spans="1:13">
      <c r="A222" s="3" t="s">
        <v>225</v>
      </c>
    </row>
    <row r="224" spans="1:13">
      <c r="A224" t="s">
        <v>226</v>
      </c>
    </row>
    <row r="225" spans="1:6">
      <c r="C225" t="s">
        <v>156</v>
      </c>
      <c r="D225" t="s">
        <v>206</v>
      </c>
    </row>
    <row r="226" spans="1:6">
      <c r="A226" t="s">
        <v>227</v>
      </c>
      <c r="C226" s="19">
        <f>D226/0.03</f>
        <v>19971.757440000001</v>
      </c>
      <c r="D226" s="16">
        <f>M177</f>
        <v>599.15272319999997</v>
      </c>
      <c r="F226" s="19"/>
    </row>
    <row r="227" spans="1:6">
      <c r="A227" t="s">
        <v>228</v>
      </c>
      <c r="C227" s="19">
        <f t="shared" ref="C227:C229" si="6">D227/0.03</f>
        <v>8598.7799999999988</v>
      </c>
      <c r="D227" s="16">
        <f>M210</f>
        <v>257.96339999999998</v>
      </c>
    </row>
    <row r="228" spans="1:6">
      <c r="A228" t="s">
        <v>164</v>
      </c>
      <c r="C228" s="19">
        <f t="shared" si="6"/>
        <v>2840.9999999999995</v>
      </c>
      <c r="D228" s="16">
        <f>M217</f>
        <v>85.22999999999999</v>
      </c>
    </row>
    <row r="229" spans="1:6">
      <c r="B229" t="s">
        <v>7</v>
      </c>
      <c r="C229" s="19">
        <f t="shared" si="6"/>
        <v>31411.53744</v>
      </c>
      <c r="D229" s="16">
        <f>SUM(D226:D228)</f>
        <v>942.34612319999997</v>
      </c>
    </row>
    <row r="231" spans="1:6">
      <c r="A231" t="s">
        <v>274</v>
      </c>
    </row>
    <row r="232" spans="1:6">
      <c r="A232" t="s">
        <v>275</v>
      </c>
    </row>
    <row r="235" spans="1:6">
      <c r="A235" s="3" t="s">
        <v>292</v>
      </c>
    </row>
    <row r="236" spans="1:6">
      <c r="B236" t="s">
        <v>301</v>
      </c>
    </row>
    <row r="237" spans="1:6">
      <c r="A237" t="s">
        <v>296</v>
      </c>
      <c r="B237">
        <v>4</v>
      </c>
      <c r="D237" t="s">
        <v>293</v>
      </c>
    </row>
    <row r="238" spans="1:6">
      <c r="A238" t="s">
        <v>294</v>
      </c>
      <c r="B238">
        <v>3</v>
      </c>
    </row>
    <row r="239" spans="1:6">
      <c r="A239" t="s">
        <v>298</v>
      </c>
    </row>
    <row r="241" spans="1:8">
      <c r="A241" t="s">
        <v>295</v>
      </c>
    </row>
    <row r="242" spans="1:8">
      <c r="A242" t="s">
        <v>297</v>
      </c>
      <c r="B242">
        <f>1000*B238</f>
        <v>3000</v>
      </c>
      <c r="C242" t="s">
        <v>302</v>
      </c>
    </row>
    <row r="243" spans="1:8">
      <c r="A243" t="s">
        <v>299</v>
      </c>
    </row>
    <row r="245" spans="1:8">
      <c r="A245" t="s">
        <v>300</v>
      </c>
      <c r="B245">
        <v>50</v>
      </c>
      <c r="C245" t="s">
        <v>304</v>
      </c>
    </row>
    <row r="246" spans="1:8">
      <c r="B246">
        <f>1000/350*B245</f>
        <v>142.85714285714286</v>
      </c>
      <c r="C246" t="s">
        <v>303</v>
      </c>
    </row>
    <row r="247" spans="1:8">
      <c r="B247">
        <f>B246/B242</f>
        <v>4.7619047619047623E-2</v>
      </c>
      <c r="C247" t="s">
        <v>305</v>
      </c>
      <c r="D247" t="s">
        <v>306</v>
      </c>
    </row>
    <row r="249" spans="1:8">
      <c r="A249" s="3" t="s">
        <v>106</v>
      </c>
    </row>
    <row r="250" spans="1:8">
      <c r="A250" s="3"/>
    </row>
    <row r="251" spans="1:8">
      <c r="A251" s="4" t="s">
        <v>111</v>
      </c>
    </row>
    <row r="252" spans="1:8">
      <c r="A252" s="3"/>
    </row>
    <row r="253" spans="1:8">
      <c r="H253">
        <f>D263/D262</f>
        <v>2.7906976744186047</v>
      </c>
    </row>
    <row r="254" spans="1:8">
      <c r="A254" t="s">
        <v>0</v>
      </c>
      <c r="B254" t="s">
        <v>244</v>
      </c>
      <c r="C254" t="s">
        <v>24</v>
      </c>
      <c r="D254" t="s">
        <v>342</v>
      </c>
      <c r="E254" t="s">
        <v>6</v>
      </c>
      <c r="F254" t="s">
        <v>3</v>
      </c>
    </row>
    <row r="255" spans="1:8">
      <c r="B255" t="s">
        <v>95</v>
      </c>
      <c r="C255" t="s">
        <v>96</v>
      </c>
      <c r="D255" t="s">
        <v>97</v>
      </c>
      <c r="E255" t="s">
        <v>8</v>
      </c>
    </row>
    <row r="256" spans="1:8">
      <c r="A256" t="s">
        <v>329</v>
      </c>
      <c r="B256">
        <f>1/C256</f>
        <v>1.25</v>
      </c>
      <c r="C256">
        <v>0.8</v>
      </c>
      <c r="D256">
        <f>E256/B256</f>
        <v>0.184</v>
      </c>
      <c r="E256">
        <v>0.23</v>
      </c>
      <c r="F256" s="1" t="s">
        <v>330</v>
      </c>
    </row>
    <row r="257" spans="1:6">
      <c r="A257" t="s">
        <v>331</v>
      </c>
      <c r="B257">
        <f>1/C257</f>
        <v>0.55555555555555558</v>
      </c>
      <c r="C257">
        <v>1.8</v>
      </c>
      <c r="D257">
        <f>E257/B257</f>
        <v>0.41399999999999998</v>
      </c>
      <c r="E257">
        <v>0.23</v>
      </c>
      <c r="F257" s="1"/>
    </row>
    <row r="258" spans="1:6">
      <c r="A258" t="s">
        <v>328</v>
      </c>
      <c r="B258">
        <f>1/C258</f>
        <v>0.49261083743842371</v>
      </c>
      <c r="C258">
        <v>2.0299999999999998</v>
      </c>
      <c r="D258">
        <f>E258/B258</f>
        <v>0.20908999999999997</v>
      </c>
      <c r="E258">
        <v>0.10299999999999999</v>
      </c>
    </row>
    <row r="259" spans="1:6">
      <c r="A259" t="s">
        <v>5</v>
      </c>
      <c r="B259">
        <f>1/C259</f>
        <v>0.2</v>
      </c>
      <c r="C259">
        <v>5</v>
      </c>
      <c r="D259">
        <f>E259/B259</f>
        <v>0.06</v>
      </c>
      <c r="E259">
        <v>1.2E-2</v>
      </c>
      <c r="F259" t="s">
        <v>340</v>
      </c>
    </row>
    <row r="260" spans="1:6">
      <c r="A260" t="s">
        <v>9</v>
      </c>
      <c r="B260">
        <v>7.0000000000000007E-2</v>
      </c>
      <c r="C260">
        <f>1/B260</f>
        <v>14.285714285714285</v>
      </c>
      <c r="D260">
        <f>B260/E260</f>
        <v>5.8333333333333339</v>
      </c>
      <c r="E260">
        <v>1.2E-2</v>
      </c>
      <c r="F260" t="s">
        <v>249</v>
      </c>
    </row>
    <row r="261" spans="1:6">
      <c r="A261" t="s">
        <v>107</v>
      </c>
      <c r="B261">
        <f>E261/D261</f>
        <v>0.5</v>
      </c>
      <c r="C261">
        <f t="shared" ref="C261:C266" si="7">1/B261</f>
        <v>2</v>
      </c>
      <c r="D261">
        <v>0.1</v>
      </c>
      <c r="E261">
        <v>0.05</v>
      </c>
      <c r="F261" t="s">
        <v>311</v>
      </c>
    </row>
    <row r="262" spans="1:6">
      <c r="A262" t="s">
        <v>11</v>
      </c>
      <c r="B262">
        <f>E262/D262</f>
        <v>1.3953488372093024</v>
      </c>
      <c r="C262">
        <f t="shared" si="7"/>
        <v>0.71666666666666667</v>
      </c>
      <c r="D262">
        <v>4.2999999999999997E-2</v>
      </c>
      <c r="E262">
        <v>0.06</v>
      </c>
      <c r="F262" t="s">
        <v>250</v>
      </c>
    </row>
    <row r="263" spans="1:6">
      <c r="A263" t="s">
        <v>341</v>
      </c>
      <c r="B263">
        <f>E263/D263</f>
        <v>0.5</v>
      </c>
      <c r="C263">
        <f t="shared" ref="C263" si="8">1/B263</f>
        <v>2</v>
      </c>
      <c r="D263">
        <v>0.12</v>
      </c>
      <c r="E263">
        <v>0.06</v>
      </c>
    </row>
    <row r="264" spans="1:6">
      <c r="A264" t="s">
        <v>10</v>
      </c>
      <c r="B264">
        <f>E264/D264</f>
        <v>1.6818181818181819</v>
      </c>
      <c r="C264">
        <f t="shared" si="7"/>
        <v>0.59459459459459463</v>
      </c>
      <c r="D264">
        <v>2.1999999999999999E-2</v>
      </c>
      <c r="E264">
        <v>3.6999999999999998E-2</v>
      </c>
      <c r="F264" t="s">
        <v>251</v>
      </c>
    </row>
    <row r="265" spans="1:6">
      <c r="A265" t="s">
        <v>27</v>
      </c>
      <c r="B265">
        <f>E265/D265</f>
        <v>1.6216216216216217</v>
      </c>
      <c r="C265">
        <f t="shared" si="7"/>
        <v>0.61666666666666659</v>
      </c>
      <c r="D265">
        <v>3.6999999999999998E-2</v>
      </c>
      <c r="E265">
        <v>0.06</v>
      </c>
    </row>
    <row r="266" spans="1:6">
      <c r="A266" t="s">
        <v>28</v>
      </c>
      <c r="B266">
        <f>E266/D266</f>
        <v>2.8571428571428572</v>
      </c>
      <c r="C266">
        <f t="shared" si="7"/>
        <v>0.35</v>
      </c>
      <c r="D266">
        <v>1.4E-2</v>
      </c>
      <c r="E266">
        <v>0.04</v>
      </c>
    </row>
    <row r="267" spans="1:6">
      <c r="A267" t="s">
        <v>18</v>
      </c>
      <c r="B267">
        <f t="shared" ref="B267" si="9">E267/D267</f>
        <v>0.18695652173913044</v>
      </c>
      <c r="C267">
        <f t="shared" ref="C267" si="10">1/B267</f>
        <v>5.3488372093023253</v>
      </c>
      <c r="D267">
        <v>1.1499999999999999</v>
      </c>
      <c r="E267">
        <v>0.215</v>
      </c>
      <c r="F267" t="s">
        <v>252</v>
      </c>
    </row>
    <row r="268" spans="1:6">
      <c r="A268" t="s">
        <v>307</v>
      </c>
      <c r="B268">
        <f>1/C268</f>
        <v>0.20833333333333334</v>
      </c>
      <c r="C268">
        <v>4.8</v>
      </c>
      <c r="D268">
        <f>E268/B268</f>
        <v>0.192</v>
      </c>
      <c r="E268">
        <v>0.04</v>
      </c>
      <c r="F268" t="s">
        <v>23</v>
      </c>
    </row>
    <row r="269" spans="1:6">
      <c r="A269" t="s">
        <v>19</v>
      </c>
      <c r="B269">
        <f>1/C269</f>
        <v>0.5</v>
      </c>
      <c r="C269">
        <v>2</v>
      </c>
      <c r="F269" t="s">
        <v>21</v>
      </c>
    </row>
    <row r="270" spans="1:6">
      <c r="A270" t="s">
        <v>20</v>
      </c>
      <c r="C270">
        <v>1.7</v>
      </c>
      <c r="F270" t="s">
        <v>22</v>
      </c>
    </row>
    <row r="271" spans="1:6">
      <c r="A271" t="s">
        <v>16</v>
      </c>
      <c r="B271">
        <f t="shared" ref="B271" si="11">E271/D271</f>
        <v>6.25E-2</v>
      </c>
      <c r="C271">
        <f t="shared" ref="C271" si="12">1/B271</f>
        <v>16</v>
      </c>
      <c r="D271">
        <v>0.4</v>
      </c>
      <c r="E271">
        <v>2.5000000000000001E-2</v>
      </c>
    </row>
    <row r="272" spans="1:6">
      <c r="A272" t="s">
        <v>12</v>
      </c>
      <c r="B272">
        <f>E272/D272</f>
        <v>6.8181818181818183</v>
      </c>
      <c r="C272">
        <f>1/B272</f>
        <v>0.14666666666666667</v>
      </c>
      <c r="D272">
        <v>4.3999999999999997E-2</v>
      </c>
      <c r="E272">
        <v>0.3</v>
      </c>
      <c r="F272" t="s">
        <v>253</v>
      </c>
    </row>
    <row r="273" spans="1:7">
      <c r="A273" t="s">
        <v>26</v>
      </c>
      <c r="B273">
        <f>E273/D273</f>
        <v>0.85714285714285698</v>
      </c>
      <c r="C273">
        <f>1/B273</f>
        <v>1.166666666666667</v>
      </c>
      <c r="D273">
        <v>7.0000000000000007E-2</v>
      </c>
      <c r="E273">
        <v>0.06</v>
      </c>
    </row>
    <row r="274" spans="1:7">
      <c r="A274" t="s">
        <v>109</v>
      </c>
      <c r="C274">
        <v>0.57999999999999996</v>
      </c>
      <c r="E274">
        <v>0.1</v>
      </c>
      <c r="F274" t="s">
        <v>110</v>
      </c>
    </row>
    <row r="275" spans="1:7">
      <c r="A275" t="s">
        <v>13</v>
      </c>
      <c r="B275">
        <f t="shared" ref="B275" si="13">E275/D275</f>
        <v>0.625</v>
      </c>
      <c r="C275">
        <f t="shared" ref="C275" si="14">1/B275</f>
        <v>1.6</v>
      </c>
      <c r="D275">
        <v>0.12</v>
      </c>
      <c r="E275">
        <v>7.4999999999999997E-2</v>
      </c>
    </row>
    <row r="276" spans="1:7">
      <c r="A276" t="s">
        <v>310</v>
      </c>
      <c r="B276">
        <f>E276/D276</f>
        <v>4.1666666666666671E-2</v>
      </c>
      <c r="C276">
        <f>1/B276</f>
        <v>23.999999999999996</v>
      </c>
      <c r="D276">
        <v>0.96</v>
      </c>
      <c r="E276">
        <v>0.04</v>
      </c>
      <c r="F276" t="s">
        <v>309</v>
      </c>
    </row>
    <row r="278" spans="1:7">
      <c r="A278" t="s">
        <v>307</v>
      </c>
      <c r="B278">
        <f>E278/D278</f>
        <v>0.52083333333333337</v>
      </c>
      <c r="C278">
        <f t="shared" ref="C278" si="15">1/B278</f>
        <v>1.92</v>
      </c>
      <c r="D278">
        <v>0.192</v>
      </c>
      <c r="E278">
        <v>0.1</v>
      </c>
      <c r="F278" t="s">
        <v>23</v>
      </c>
    </row>
    <row r="279" spans="1:7">
      <c r="A279" t="s">
        <v>316</v>
      </c>
      <c r="B279">
        <f>E279/D279</f>
        <v>4.1666666666666671E-2</v>
      </c>
      <c r="C279">
        <f t="shared" ref="C279" si="16">1/B279</f>
        <v>23.999999999999996</v>
      </c>
      <c r="D279">
        <v>0.96</v>
      </c>
      <c r="E279">
        <v>0.04</v>
      </c>
      <c r="F279" t="s">
        <v>315</v>
      </c>
    </row>
    <row r="280" spans="1:7">
      <c r="A280" s="3" t="s">
        <v>240</v>
      </c>
    </row>
    <row r="282" spans="1:7">
      <c r="A282" t="s">
        <v>0</v>
      </c>
      <c r="B282" t="s">
        <v>244</v>
      </c>
      <c r="C282" t="s">
        <v>24</v>
      </c>
      <c r="D282" t="s">
        <v>2</v>
      </c>
      <c r="E282" t="s">
        <v>6</v>
      </c>
      <c r="F282" t="s">
        <v>3</v>
      </c>
      <c r="G282" t="s">
        <v>245</v>
      </c>
    </row>
    <row r="283" spans="1:7">
      <c r="B283" t="s">
        <v>95</v>
      </c>
      <c r="C283" t="s">
        <v>96</v>
      </c>
      <c r="D283" t="s">
        <v>97</v>
      </c>
      <c r="E283" t="s">
        <v>8</v>
      </c>
    </row>
    <row r="285" spans="1:7">
      <c r="A285" s="3" t="s">
        <v>317</v>
      </c>
    </row>
    <row r="286" spans="1:7">
      <c r="A286" t="s">
        <v>318</v>
      </c>
      <c r="B286">
        <v>0.13</v>
      </c>
      <c r="C286">
        <f>1/B286</f>
        <v>7.6923076923076916</v>
      </c>
    </row>
    <row r="287" spans="1:7">
      <c r="A287" t="s">
        <v>316</v>
      </c>
      <c r="B287">
        <f>E287/D287</f>
        <v>4.1666666666666671E-2</v>
      </c>
      <c r="C287">
        <f t="shared" ref="C287" si="17">1/B287</f>
        <v>23.999999999999996</v>
      </c>
      <c r="D287">
        <v>0.96</v>
      </c>
      <c r="E287">
        <v>0.04</v>
      </c>
      <c r="F287" t="s">
        <v>315</v>
      </c>
    </row>
    <row r="288" spans="1:7">
      <c r="A288" t="s">
        <v>319</v>
      </c>
      <c r="B288">
        <v>0.04</v>
      </c>
      <c r="C288">
        <f>1/B288</f>
        <v>25</v>
      </c>
    </row>
    <row r="289" spans="1:6">
      <c r="C289">
        <f>1/(SUM(B286:B288))</f>
        <v>4.7244094488188972</v>
      </c>
    </row>
    <row r="291" spans="1:6">
      <c r="A291" s="3" t="s">
        <v>320</v>
      </c>
    </row>
    <row r="292" spans="1:6">
      <c r="A292" s="3"/>
    </row>
    <row r="293" spans="1:6">
      <c r="A293" t="s">
        <v>318</v>
      </c>
      <c r="B293">
        <v>0.13</v>
      </c>
      <c r="C293">
        <f>1/B293</f>
        <v>7.6923076923076916</v>
      </c>
    </row>
    <row r="294" spans="1:6">
      <c r="A294" t="s">
        <v>316</v>
      </c>
      <c r="B294">
        <f>E294/D294</f>
        <v>4.1666666666666671E-2</v>
      </c>
      <c r="C294">
        <f t="shared" ref="C294" si="18">1/B294</f>
        <v>23.999999999999996</v>
      </c>
      <c r="D294">
        <v>0.96</v>
      </c>
      <c r="E294">
        <v>0.04</v>
      </c>
      <c r="F294" t="s">
        <v>315</v>
      </c>
    </row>
    <row r="295" spans="1:6">
      <c r="A295" t="s">
        <v>107</v>
      </c>
      <c r="B295">
        <f>E295/D295</f>
        <v>0.12</v>
      </c>
      <c r="C295">
        <f t="shared" ref="C295" si="19">1/B295</f>
        <v>8.3333333333333339</v>
      </c>
      <c r="D295">
        <v>0.1</v>
      </c>
      <c r="E295">
        <v>1.2E-2</v>
      </c>
      <c r="F295" t="s">
        <v>311</v>
      </c>
    </row>
    <row r="296" spans="1:6">
      <c r="A296" t="s">
        <v>316</v>
      </c>
      <c r="B296">
        <f>E296/D296</f>
        <v>4.1666666666666671E-2</v>
      </c>
      <c r="C296">
        <f t="shared" ref="C296" si="20">1/B296</f>
        <v>23.999999999999996</v>
      </c>
      <c r="D296">
        <v>0.96</v>
      </c>
      <c r="E296">
        <v>0.04</v>
      </c>
      <c r="F296" t="s">
        <v>315</v>
      </c>
    </row>
    <row r="297" spans="1:6">
      <c r="A297" t="s">
        <v>319</v>
      </c>
      <c r="B297">
        <v>0.04</v>
      </c>
      <c r="C297">
        <f>1/B297</f>
        <v>25</v>
      </c>
    </row>
    <row r="298" spans="1:6">
      <c r="C298">
        <f>1/(SUM(B293:B297))</f>
        <v>2.6785714285714284</v>
      </c>
    </row>
    <row r="301" spans="1:6">
      <c r="A301" t="s">
        <v>327</v>
      </c>
    </row>
    <row r="302" spans="1:6">
      <c r="A302" t="s">
        <v>318</v>
      </c>
      <c r="B302">
        <v>0.13</v>
      </c>
      <c r="C302">
        <f>1/B302</f>
        <v>7.6923076923076916</v>
      </c>
    </row>
    <row r="303" spans="1:6">
      <c r="A303" t="s">
        <v>13</v>
      </c>
      <c r="B303">
        <f t="shared" ref="B303" si="21">E303/D303</f>
        <v>9.166666666666666E-2</v>
      </c>
      <c r="C303">
        <f t="shared" ref="C303" si="22">1/B303</f>
        <v>10.90909090909091</v>
      </c>
      <c r="D303">
        <v>0.12</v>
      </c>
      <c r="E303">
        <v>1.0999999999999999E-2</v>
      </c>
    </row>
    <row r="304" spans="1:6">
      <c r="A304" t="s">
        <v>319</v>
      </c>
      <c r="B304">
        <v>0.04</v>
      </c>
      <c r="C304">
        <f>1/B304</f>
        <v>25</v>
      </c>
    </row>
    <row r="305" spans="1:6">
      <c r="C305">
        <f>1/(SUM(B302:B304))</f>
        <v>3.8216560509554141</v>
      </c>
    </row>
    <row r="310" spans="1:6">
      <c r="A310" s="3" t="s">
        <v>308</v>
      </c>
    </row>
    <row r="311" spans="1:6">
      <c r="A311" t="s">
        <v>307</v>
      </c>
      <c r="B311">
        <f>1/C311</f>
        <v>0.20833333333333334</v>
      </c>
      <c r="C311">
        <v>4.8</v>
      </c>
      <c r="F311" t="s">
        <v>23</v>
      </c>
    </row>
    <row r="312" spans="1:6">
      <c r="A312" t="s">
        <v>107</v>
      </c>
      <c r="B312">
        <f>E312/D312</f>
        <v>9.9999999999999992E-2</v>
      </c>
      <c r="C312">
        <f t="shared" ref="C312" si="23">1/B312</f>
        <v>10</v>
      </c>
      <c r="D312">
        <v>0.1</v>
      </c>
      <c r="E312">
        <v>0.01</v>
      </c>
      <c r="F312" t="s">
        <v>108</v>
      </c>
    </row>
    <row r="313" spans="1:6">
      <c r="A313" t="s">
        <v>307</v>
      </c>
      <c r="B313">
        <f>1/C313</f>
        <v>0.20833333333333334</v>
      </c>
      <c r="C313">
        <v>4.8</v>
      </c>
      <c r="F313" t="s">
        <v>23</v>
      </c>
    </row>
    <row r="314" spans="1:6">
      <c r="C314">
        <f>1/(SUM(B311:B313))</f>
        <v>1.9354838709677418</v>
      </c>
    </row>
    <row r="317" spans="1:6">
      <c r="A317" s="3" t="s">
        <v>256</v>
      </c>
    </row>
    <row r="318" spans="1:6">
      <c r="A318" t="s">
        <v>1</v>
      </c>
      <c r="B318">
        <f>1/C318</f>
        <v>1.3157894736842106</v>
      </c>
      <c r="C318">
        <v>0.76</v>
      </c>
      <c r="D318">
        <v>0.80500000000000005</v>
      </c>
      <c r="E318">
        <v>0.23</v>
      </c>
      <c r="F318" t="s">
        <v>241</v>
      </c>
    </row>
    <row r="319" spans="1:6">
      <c r="A319" t="s">
        <v>10</v>
      </c>
      <c r="B319">
        <f>E319/D319</f>
        <v>1.6818181818181819</v>
      </c>
      <c r="C319">
        <f>1/B319</f>
        <v>0.59459459459459463</v>
      </c>
      <c r="D319">
        <v>2.1999999999999999E-2</v>
      </c>
      <c r="E319">
        <v>3.6999999999999998E-2</v>
      </c>
      <c r="F319" s="1" t="s">
        <v>251</v>
      </c>
    </row>
    <row r="320" spans="1:6">
      <c r="A320" t="s">
        <v>9</v>
      </c>
      <c r="B320">
        <v>7.0000000000000007E-2</v>
      </c>
      <c r="C320">
        <f>1/B320</f>
        <v>14.285714285714285</v>
      </c>
      <c r="E320">
        <v>1.2E-2</v>
      </c>
      <c r="F320" t="s">
        <v>249</v>
      </c>
    </row>
    <row r="321" spans="1:6">
      <c r="A321" t="s">
        <v>7</v>
      </c>
      <c r="C321">
        <f>1/(SUM(B318:B320))</f>
        <v>0.32598692932790546</v>
      </c>
    </row>
    <row r="323" spans="1:6">
      <c r="A323" s="3" t="s">
        <v>257</v>
      </c>
    </row>
    <row r="324" spans="1:6">
      <c r="A324" s="3"/>
    </row>
    <row r="325" spans="1:6">
      <c r="A325" s="4" t="s">
        <v>313</v>
      </c>
      <c r="B325">
        <v>0.04</v>
      </c>
    </row>
    <row r="326" spans="1:6">
      <c r="A326" t="s">
        <v>1</v>
      </c>
      <c r="B326">
        <f>1/C326</f>
        <v>1.3157894736842106</v>
      </c>
      <c r="C326">
        <v>0.76</v>
      </c>
      <c r="D326">
        <v>0.80500000000000005</v>
      </c>
      <c r="E326">
        <v>0.23</v>
      </c>
      <c r="F326" t="s">
        <v>33</v>
      </c>
    </row>
    <row r="327" spans="1:6">
      <c r="A327" t="s">
        <v>5</v>
      </c>
      <c r="B327">
        <f>E327/D327</f>
        <v>0.02</v>
      </c>
      <c r="C327">
        <f>1/B327</f>
        <v>50</v>
      </c>
      <c r="D327">
        <v>0.8</v>
      </c>
      <c r="E327">
        <v>1.6E-2</v>
      </c>
      <c r="F327" t="s">
        <v>4</v>
      </c>
    </row>
    <row r="328" spans="1:6">
      <c r="A328" t="s">
        <v>11</v>
      </c>
      <c r="B328">
        <f>E328/D328</f>
        <v>1.5789473684210527</v>
      </c>
      <c r="C328">
        <f>1/B328</f>
        <v>0.6333333333333333</v>
      </c>
      <c r="D328">
        <v>3.7999999999999999E-2</v>
      </c>
      <c r="E328">
        <v>0.06</v>
      </c>
      <c r="F328" t="s">
        <v>250</v>
      </c>
    </row>
    <row r="329" spans="1:6">
      <c r="A329" t="s">
        <v>5</v>
      </c>
      <c r="B329">
        <f>E329/D329</f>
        <v>0.02</v>
      </c>
      <c r="C329">
        <f>1/B329</f>
        <v>50</v>
      </c>
      <c r="D329">
        <v>0.8</v>
      </c>
      <c r="E329">
        <v>1.6E-2</v>
      </c>
      <c r="F329" t="s">
        <v>4</v>
      </c>
    </row>
    <row r="330" spans="1:6">
      <c r="A330" t="s">
        <v>314</v>
      </c>
      <c r="B330">
        <v>0.13</v>
      </c>
    </row>
    <row r="331" spans="1:6">
      <c r="A331" t="s">
        <v>7</v>
      </c>
      <c r="C331">
        <f>1/(SUM(B326:B329))</f>
        <v>0.34074605451936868</v>
      </c>
      <c r="D331">
        <f>1/SUM(B325:B330)</f>
        <v>0.32208848957450414</v>
      </c>
    </row>
    <row r="333" spans="1:6">
      <c r="A333" t="s">
        <v>343</v>
      </c>
    </row>
    <row r="334" spans="1:6">
      <c r="A334" s="4" t="s">
        <v>313</v>
      </c>
      <c r="B334">
        <v>0.04</v>
      </c>
    </row>
    <row r="335" spans="1:6">
      <c r="A335" t="s">
        <v>1</v>
      </c>
      <c r="B335">
        <f>1/C335</f>
        <v>1.3157894736842106</v>
      </c>
      <c r="C335">
        <v>0.76</v>
      </c>
      <c r="D335">
        <v>0.80500000000000005</v>
      </c>
      <c r="E335">
        <v>0.23</v>
      </c>
      <c r="F335" t="s">
        <v>33</v>
      </c>
    </row>
    <row r="336" spans="1:6">
      <c r="A336" t="s">
        <v>5</v>
      </c>
      <c r="B336">
        <f>E336/D336</f>
        <v>0.02</v>
      </c>
      <c r="C336">
        <f>1/B336</f>
        <v>50</v>
      </c>
      <c r="D336">
        <v>0.8</v>
      </c>
      <c r="E336">
        <v>1.6E-2</v>
      </c>
      <c r="F336" t="s">
        <v>4</v>
      </c>
    </row>
    <row r="337" spans="1:6">
      <c r="A337" t="s">
        <v>314</v>
      </c>
      <c r="B337">
        <v>0.13</v>
      </c>
    </row>
    <row r="338" spans="1:6">
      <c r="A338" t="s">
        <v>7</v>
      </c>
      <c r="C338">
        <f>1/(SUM(B333:B336))</f>
        <v>0.72685539403213462</v>
      </c>
      <c r="D338">
        <f>1/SUM(B332:B337)</f>
        <v>0.66410346032855638</v>
      </c>
    </row>
    <row r="340" spans="1:6">
      <c r="A340" t="s">
        <v>344</v>
      </c>
    </row>
    <row r="341" spans="1:6">
      <c r="A341" s="4" t="s">
        <v>313</v>
      </c>
      <c r="B341">
        <v>0.04</v>
      </c>
    </row>
    <row r="342" spans="1:6">
      <c r="A342" t="s">
        <v>1</v>
      </c>
      <c r="B342">
        <f>1/C342</f>
        <v>1.3157894736842106</v>
      </c>
      <c r="C342">
        <v>0.76</v>
      </c>
      <c r="D342">
        <v>0.80500000000000005</v>
      </c>
      <c r="E342">
        <v>0.23</v>
      </c>
      <c r="F342" t="s">
        <v>33</v>
      </c>
    </row>
    <row r="343" spans="1:6">
      <c r="A343" t="s">
        <v>5</v>
      </c>
      <c r="B343">
        <f>E343/D343</f>
        <v>0.13333333333333333</v>
      </c>
      <c r="C343">
        <f>1/B343</f>
        <v>7.5</v>
      </c>
      <c r="D343">
        <v>0.12</v>
      </c>
      <c r="E343">
        <v>1.6E-2</v>
      </c>
      <c r="F343" t="s">
        <v>4</v>
      </c>
    </row>
    <row r="344" spans="1:6">
      <c r="A344" t="s">
        <v>314</v>
      </c>
      <c r="B344">
        <v>0.13</v>
      </c>
    </row>
    <row r="345" spans="1:6">
      <c r="A345" t="s">
        <v>7</v>
      </c>
      <c r="C345">
        <f>1/(SUM(B340:B343))</f>
        <v>0.67153628652214892</v>
      </c>
      <c r="D345">
        <f>1/SUM(B339:B344)</f>
        <v>0.61761837685556398</v>
      </c>
    </row>
    <row r="347" spans="1:6">
      <c r="A347" s="3" t="s">
        <v>258</v>
      </c>
    </row>
    <row r="348" spans="1:6">
      <c r="A348" t="s">
        <v>26</v>
      </c>
      <c r="B348">
        <v>0.35</v>
      </c>
      <c r="C348">
        <f>1/B348</f>
        <v>2.8571428571428572</v>
      </c>
      <c r="E348">
        <v>2.5000000000000001E-2</v>
      </c>
    </row>
    <row r="349" spans="1:6">
      <c r="A349" t="s">
        <v>25</v>
      </c>
      <c r="B349">
        <f>E349/D349</f>
        <v>0.5</v>
      </c>
      <c r="C349">
        <f>1/B349</f>
        <v>2</v>
      </c>
      <c r="D349">
        <v>0.1</v>
      </c>
      <c r="E349">
        <v>0.05</v>
      </c>
    </row>
    <row r="350" spans="1:6">
      <c r="A350" t="s">
        <v>15</v>
      </c>
      <c r="B350">
        <f>E350/D350</f>
        <v>2.0435967302452318</v>
      </c>
      <c r="C350">
        <f>1/B350</f>
        <v>0.48933333333333329</v>
      </c>
      <c r="D350">
        <v>3.6699999999999997E-2</v>
      </c>
      <c r="E350">
        <v>7.4999999999999997E-2</v>
      </c>
      <c r="F350" t="s">
        <v>255</v>
      </c>
    </row>
    <row r="351" spans="1:6">
      <c r="A351" t="s">
        <v>9</v>
      </c>
      <c r="B351">
        <v>7.0000000000000007E-2</v>
      </c>
      <c r="E351">
        <v>1.2E-2</v>
      </c>
      <c r="F351" t="s">
        <v>249</v>
      </c>
    </row>
    <row r="352" spans="1:6">
      <c r="A352" t="s">
        <v>7</v>
      </c>
      <c r="C352">
        <f>1/(SUM(B348:B351))</f>
        <v>0.33742782538339888</v>
      </c>
    </row>
    <row r="354" spans="1:6">
      <c r="A354" s="3" t="s">
        <v>261</v>
      </c>
    </row>
    <row r="355" spans="1:6">
      <c r="A355" t="s">
        <v>17</v>
      </c>
      <c r="B355">
        <f>1/C355</f>
        <v>0.66666666666666663</v>
      </c>
      <c r="C355">
        <v>1.5</v>
      </c>
      <c r="D355">
        <v>0.80500000000000005</v>
      </c>
      <c r="E355">
        <v>0.11</v>
      </c>
      <c r="F355" t="s">
        <v>259</v>
      </c>
    </row>
    <row r="356" spans="1:6">
      <c r="A356" t="s">
        <v>25</v>
      </c>
      <c r="B356">
        <f>E356/D356</f>
        <v>0.5</v>
      </c>
      <c r="C356">
        <f>1/B356</f>
        <v>2</v>
      </c>
      <c r="D356">
        <v>0.1</v>
      </c>
      <c r="E356">
        <v>0.05</v>
      </c>
      <c r="F356" t="s">
        <v>312</v>
      </c>
    </row>
    <row r="357" spans="1:6">
      <c r="A357" t="s">
        <v>18</v>
      </c>
      <c r="B357">
        <f>1/C357</f>
        <v>0.66666666666666663</v>
      </c>
      <c r="C357">
        <v>1.5</v>
      </c>
      <c r="D357">
        <v>1.1499999999999999</v>
      </c>
      <c r="E357">
        <v>0.11</v>
      </c>
      <c r="F357" t="s">
        <v>260</v>
      </c>
    </row>
    <row r="358" spans="1:6">
      <c r="A358" t="s">
        <v>5</v>
      </c>
      <c r="B358">
        <f>E358/D358</f>
        <v>0.02</v>
      </c>
      <c r="C358">
        <f>1/B358</f>
        <v>50</v>
      </c>
      <c r="D358">
        <v>0.8</v>
      </c>
      <c r="E358">
        <v>1.6E-2</v>
      </c>
      <c r="F358" t="s">
        <v>4</v>
      </c>
    </row>
    <row r="359" spans="1:6">
      <c r="A359" t="s">
        <v>7</v>
      </c>
      <c r="C359">
        <f>1/(SUM(B355:B357))</f>
        <v>0.54545454545454553</v>
      </c>
    </row>
    <row r="361" spans="1:6">
      <c r="A361" s="3" t="s">
        <v>262</v>
      </c>
    </row>
    <row r="362" spans="1:6">
      <c r="A362" t="s">
        <v>17</v>
      </c>
      <c r="B362">
        <f>1/C362</f>
        <v>0.66666666666666663</v>
      </c>
      <c r="C362">
        <v>1.5</v>
      </c>
      <c r="D362">
        <v>0.80500000000000005</v>
      </c>
      <c r="E362">
        <v>0.11</v>
      </c>
      <c r="F362" t="s">
        <v>259</v>
      </c>
    </row>
    <row r="363" spans="1:6">
      <c r="A363" t="s">
        <v>16</v>
      </c>
      <c r="B363">
        <f t="shared" ref="B363" si="24">E363/D363</f>
        <v>0.625</v>
      </c>
      <c r="C363">
        <f t="shared" ref="C363" si="25">1/B363</f>
        <v>1.6</v>
      </c>
      <c r="D363">
        <v>0.04</v>
      </c>
      <c r="E363">
        <v>2.5000000000000001E-2</v>
      </c>
    </row>
    <row r="364" spans="1:6">
      <c r="A364" t="s">
        <v>18</v>
      </c>
      <c r="B364">
        <f>1/C364</f>
        <v>0.66666666666666663</v>
      </c>
      <c r="C364">
        <v>1.5</v>
      </c>
      <c r="D364">
        <v>1.1499999999999999</v>
      </c>
      <c r="E364">
        <v>0.11</v>
      </c>
      <c r="F364" t="s">
        <v>260</v>
      </c>
    </row>
    <row r="365" spans="1:6">
      <c r="A365" t="s">
        <v>5</v>
      </c>
      <c r="B365">
        <f>E365/D365</f>
        <v>0.02</v>
      </c>
      <c r="C365">
        <f>1/B365</f>
        <v>50</v>
      </c>
      <c r="D365">
        <v>0.8</v>
      </c>
      <c r="E365">
        <v>1.6E-2</v>
      </c>
      <c r="F365" t="s">
        <v>4</v>
      </c>
    </row>
    <row r="366" spans="1:6">
      <c r="A366" t="s">
        <v>7</v>
      </c>
      <c r="C366">
        <f>1/(SUM(B362:B364))</f>
        <v>0.5106382978723405</v>
      </c>
    </row>
    <row r="368" spans="1:6">
      <c r="A368" s="3" t="s">
        <v>263</v>
      </c>
    </row>
    <row r="369" spans="1:6">
      <c r="A369" t="s">
        <v>17</v>
      </c>
      <c r="B369">
        <f>1/C369</f>
        <v>0.66666666666666663</v>
      </c>
      <c r="C369">
        <v>1.5</v>
      </c>
      <c r="D369">
        <v>0.80500000000000005</v>
      </c>
      <c r="E369">
        <v>0.11</v>
      </c>
      <c r="F369" t="s">
        <v>254</v>
      </c>
    </row>
    <row r="370" spans="1:6">
      <c r="A370" t="s">
        <v>25</v>
      </c>
      <c r="B370">
        <f>E370/D370</f>
        <v>0.5</v>
      </c>
      <c r="C370">
        <f>1/B370</f>
        <v>2</v>
      </c>
      <c r="D370">
        <v>0.1</v>
      </c>
      <c r="E370">
        <v>0.05</v>
      </c>
    </row>
    <row r="371" spans="1:6">
      <c r="A371" t="s">
        <v>18</v>
      </c>
      <c r="B371">
        <f>1/C371</f>
        <v>0.66666666666666663</v>
      </c>
      <c r="C371">
        <v>1.5</v>
      </c>
      <c r="D371">
        <v>1.1499999999999999</v>
      </c>
      <c r="E371">
        <v>0.11</v>
      </c>
      <c r="F371" t="s">
        <v>252</v>
      </c>
    </row>
    <row r="372" spans="1:6">
      <c r="A372" t="s">
        <v>11</v>
      </c>
      <c r="B372">
        <f>E372/D372</f>
        <v>1.5384615384615383</v>
      </c>
      <c r="C372">
        <f>1/B372</f>
        <v>0.65</v>
      </c>
      <c r="D372">
        <v>3.9E-2</v>
      </c>
      <c r="E372">
        <v>0.06</v>
      </c>
    </row>
    <row r="373" spans="1:6">
      <c r="A373" t="s">
        <v>5</v>
      </c>
      <c r="B373">
        <f>E373/D373</f>
        <v>0.02</v>
      </c>
      <c r="C373">
        <f>1/B373</f>
        <v>50</v>
      </c>
      <c r="D373">
        <v>0.8</v>
      </c>
      <c r="E373">
        <v>1.6E-2</v>
      </c>
      <c r="F373" t="s">
        <v>4</v>
      </c>
    </row>
    <row r="374" spans="1:6">
      <c r="A374" t="s">
        <v>7</v>
      </c>
      <c r="C374">
        <f>1/(SUM(B369:B373))</f>
        <v>0.29482915028726947</v>
      </c>
    </row>
    <row r="377" spans="1:6">
      <c r="A377" s="3" t="s">
        <v>264</v>
      </c>
    </row>
    <row r="378" spans="1:6">
      <c r="A378" t="s">
        <v>265</v>
      </c>
      <c r="B378">
        <f>E378/D378</f>
        <v>6.8181818181818183</v>
      </c>
      <c r="C378">
        <f>1/B378</f>
        <v>0.14666666666666667</v>
      </c>
      <c r="D378">
        <v>4.3999999999999997E-2</v>
      </c>
      <c r="E378">
        <v>0.3</v>
      </c>
    </row>
    <row r="379" spans="1:6">
      <c r="A379" t="s">
        <v>266</v>
      </c>
      <c r="B379">
        <f>1/C379</f>
        <v>0.25</v>
      </c>
      <c r="C379">
        <v>4</v>
      </c>
      <c r="F379" t="s">
        <v>267</v>
      </c>
    </row>
    <row r="380" spans="1:6">
      <c r="C380">
        <f>1/(SUM(B378:B379))</f>
        <v>0.14147909967845659</v>
      </c>
    </row>
    <row r="382" spans="1:6">
      <c r="A382" t="s">
        <v>291</v>
      </c>
    </row>
    <row r="383" spans="1:6">
      <c r="A383" t="s">
        <v>0</v>
      </c>
      <c r="B383" t="s">
        <v>244</v>
      </c>
      <c r="C383" t="s">
        <v>24</v>
      </c>
      <c r="D383" t="s">
        <v>2</v>
      </c>
      <c r="E383" t="s">
        <v>6</v>
      </c>
      <c r="F383" t="s">
        <v>80</v>
      </c>
    </row>
    <row r="384" spans="1:6">
      <c r="A384" s="5" t="s">
        <v>180</v>
      </c>
      <c r="B384" t="s">
        <v>95</v>
      </c>
      <c r="C384" t="s">
        <v>96</v>
      </c>
      <c r="D384" t="s">
        <v>97</v>
      </c>
      <c r="E384" t="s">
        <v>8</v>
      </c>
    </row>
    <row r="385" spans="1:6">
      <c r="A385" t="s">
        <v>290</v>
      </c>
      <c r="B385">
        <f>E385/D385</f>
        <v>2.2727272727272729</v>
      </c>
      <c r="C385">
        <f t="shared" ref="C385:C386" si="26">1/B385</f>
        <v>0.43999999999999995</v>
      </c>
      <c r="D385">
        <v>4.3999999999999997E-2</v>
      </c>
      <c r="E385">
        <v>0.1</v>
      </c>
      <c r="F385">
        <v>85</v>
      </c>
    </row>
    <row r="386" spans="1:6">
      <c r="A386" t="s">
        <v>13</v>
      </c>
      <c r="B386">
        <f t="shared" ref="B386" si="27">E386/D386</f>
        <v>0.83333333333333337</v>
      </c>
      <c r="C386">
        <f t="shared" si="26"/>
        <v>1.2</v>
      </c>
      <c r="D386">
        <v>0.12</v>
      </c>
      <c r="E386">
        <v>0.1</v>
      </c>
      <c r="F386">
        <v>15</v>
      </c>
    </row>
    <row r="387" spans="1:6">
      <c r="A387" t="s">
        <v>7</v>
      </c>
      <c r="B387">
        <f>1/C387</f>
        <v>1.8050541516245486</v>
      </c>
      <c r="C387">
        <f>(C385*F385/100)+(C386*F386/100)</f>
        <v>0.55400000000000005</v>
      </c>
    </row>
    <row r="388" spans="1:6">
      <c r="A388" t="s">
        <v>266</v>
      </c>
      <c r="B388">
        <f>1/C388</f>
        <v>0.25</v>
      </c>
      <c r="C388">
        <v>4</v>
      </c>
    </row>
    <row r="389" spans="1:6">
      <c r="C389">
        <f>1/(SUM(B387:B388))</f>
        <v>0.48660518225735622</v>
      </c>
    </row>
    <row r="391" spans="1:6">
      <c r="A391" s="3" t="s">
        <v>268</v>
      </c>
    </row>
    <row r="392" spans="1:6">
      <c r="A392" t="s">
        <v>14</v>
      </c>
      <c r="B392">
        <f>E392/D392</f>
        <v>4.5454545454545459</v>
      </c>
      <c r="C392">
        <f t="shared" ref="C392" si="28">1/B392</f>
        <v>0.21999999999999997</v>
      </c>
      <c r="D392">
        <v>2.1999999999999999E-2</v>
      </c>
      <c r="E392">
        <v>0.1</v>
      </c>
    </row>
    <row r="393" spans="1:6">
      <c r="A393" t="s">
        <v>271</v>
      </c>
      <c r="B393">
        <f>1/C393</f>
        <v>0.25</v>
      </c>
      <c r="C393">
        <v>4</v>
      </c>
      <c r="D393">
        <v>0.80500000000000005</v>
      </c>
      <c r="E393">
        <v>0.23</v>
      </c>
    </row>
    <row r="394" spans="1:6">
      <c r="C394">
        <f>1/(SUM(B392:B393))</f>
        <v>0.20853080568720378</v>
      </c>
    </row>
    <row r="396" spans="1:6">
      <c r="A396" s="3" t="s">
        <v>284</v>
      </c>
    </row>
    <row r="397" spans="1:6">
      <c r="A397" t="s">
        <v>0</v>
      </c>
      <c r="B397" t="s">
        <v>244</v>
      </c>
      <c r="C397" t="s">
        <v>24</v>
      </c>
      <c r="D397" t="s">
        <v>2</v>
      </c>
      <c r="E397" t="s">
        <v>6</v>
      </c>
      <c r="F397" t="s">
        <v>80</v>
      </c>
    </row>
    <row r="398" spans="1:6">
      <c r="A398" s="5" t="s">
        <v>180</v>
      </c>
      <c r="B398" t="s">
        <v>95</v>
      </c>
      <c r="C398" t="s">
        <v>96</v>
      </c>
      <c r="D398" t="s">
        <v>97</v>
      </c>
      <c r="E398" t="s">
        <v>8</v>
      </c>
    </row>
    <row r="399" spans="1:6">
      <c r="A399" t="s">
        <v>10</v>
      </c>
      <c r="B399">
        <f>E399/D399</f>
        <v>1.8181818181818183</v>
      </c>
      <c r="C399">
        <f t="shared" ref="C399:C400" si="29">1/B399</f>
        <v>0.54999999999999993</v>
      </c>
      <c r="D399">
        <v>2.1999999999999999E-2</v>
      </c>
      <c r="E399">
        <v>0.04</v>
      </c>
      <c r="F399">
        <v>85</v>
      </c>
    </row>
    <row r="400" spans="1:6">
      <c r="A400" t="s">
        <v>13</v>
      </c>
      <c r="B400">
        <f t="shared" ref="B400" si="30">E400/D400</f>
        <v>0.33333333333333337</v>
      </c>
      <c r="C400">
        <f t="shared" si="29"/>
        <v>2.9999999999999996</v>
      </c>
      <c r="D400">
        <v>0.12</v>
      </c>
      <c r="E400">
        <v>0.04</v>
      </c>
      <c r="F400">
        <v>15</v>
      </c>
    </row>
    <row r="401" spans="1:6">
      <c r="A401" t="s">
        <v>15</v>
      </c>
      <c r="B401">
        <f>1/C401</f>
        <v>1.0899182561307903</v>
      </c>
      <c r="C401">
        <f>(C399*F399/100)+(C400*F400/100)</f>
        <v>0.91749999999999987</v>
      </c>
    </row>
    <row r="402" spans="1:6">
      <c r="A402" t="s">
        <v>266</v>
      </c>
      <c r="B402">
        <f>1/C402</f>
        <v>0.25</v>
      </c>
      <c r="C402">
        <v>4</v>
      </c>
      <c r="F402" t="s">
        <v>267</v>
      </c>
    </row>
    <row r="403" spans="1:6">
      <c r="C403">
        <f>1/(SUM(B401:B402))</f>
        <v>0.74631418403660388</v>
      </c>
    </row>
    <row r="407" spans="1:6">
      <c r="A407" s="3" t="s">
        <v>269</v>
      </c>
    </row>
    <row r="408" spans="1:6">
      <c r="A408" t="s">
        <v>14</v>
      </c>
      <c r="B408">
        <f>E408/D408</f>
        <v>4.5454545454545459</v>
      </c>
      <c r="C408">
        <f t="shared" ref="C408" si="31">1/B408</f>
        <v>0.21999999999999997</v>
      </c>
      <c r="D408">
        <v>2.1999999999999999E-2</v>
      </c>
      <c r="E408">
        <v>0.1</v>
      </c>
    </row>
    <row r="409" spans="1:6">
      <c r="A409" t="s">
        <v>270</v>
      </c>
      <c r="B409">
        <f>1/C409</f>
        <v>0.66666666666666663</v>
      </c>
      <c r="C409">
        <v>1.5</v>
      </c>
      <c r="D409">
        <v>0.80500000000000005</v>
      </c>
      <c r="E409">
        <v>0.23</v>
      </c>
      <c r="F409" t="s">
        <v>241</v>
      </c>
    </row>
    <row r="410" spans="1:6">
      <c r="C410">
        <f>1/(SUM(B408:B409))</f>
        <v>0.19186046511627905</v>
      </c>
    </row>
    <row r="411" spans="1:6">
      <c r="F411" t="s">
        <v>241</v>
      </c>
    </row>
    <row r="412" spans="1:6">
      <c r="A412" s="3" t="s">
        <v>272</v>
      </c>
      <c r="F412" t="s">
        <v>4</v>
      </c>
    </row>
    <row r="413" spans="1:6">
      <c r="A413" t="s">
        <v>1</v>
      </c>
      <c r="B413">
        <f>1/C413</f>
        <v>1.3157894736842106</v>
      </c>
      <c r="C413">
        <v>0.76</v>
      </c>
      <c r="D413">
        <v>0.80500000000000005</v>
      </c>
      <c r="E413">
        <v>0.23</v>
      </c>
    </row>
    <row r="414" spans="1:6">
      <c r="A414" t="s">
        <v>25</v>
      </c>
      <c r="B414">
        <f>E414/D414</f>
        <v>0.25</v>
      </c>
      <c r="C414">
        <f>1/B414</f>
        <v>4</v>
      </c>
      <c r="D414">
        <v>0.1</v>
      </c>
      <c r="E414">
        <v>2.5000000000000001E-2</v>
      </c>
    </row>
    <row r="415" spans="1:6">
      <c r="A415" t="s">
        <v>1</v>
      </c>
      <c r="B415">
        <f>1/C415</f>
        <v>1.3157894736842106</v>
      </c>
      <c r="C415">
        <v>0.76</v>
      </c>
      <c r="D415">
        <v>0.80500000000000005</v>
      </c>
      <c r="E415">
        <v>0.23</v>
      </c>
    </row>
    <row r="416" spans="1:6">
      <c r="A416" t="s">
        <v>5</v>
      </c>
      <c r="B416">
        <f>E416/D416</f>
        <v>0.02</v>
      </c>
      <c r="C416">
        <f>1/B416</f>
        <v>50</v>
      </c>
      <c r="D416">
        <v>0.8</v>
      </c>
      <c r="E416">
        <v>1.6E-2</v>
      </c>
    </row>
    <row r="417" spans="1:7">
      <c r="A417" t="s">
        <v>7</v>
      </c>
      <c r="C417">
        <f>1/(SUM(B413:B415))</f>
        <v>0.34703196347031962</v>
      </c>
    </row>
    <row r="421" spans="1:7" s="11" customFormat="1">
      <c r="A421" s="18" t="s">
        <v>287</v>
      </c>
    </row>
    <row r="422" spans="1:7">
      <c r="A422" s="3"/>
    </row>
    <row r="423" spans="1:7">
      <c r="A423" s="3" t="s">
        <v>281</v>
      </c>
    </row>
    <row r="425" spans="1:7">
      <c r="A425" t="s">
        <v>278</v>
      </c>
      <c r="B425">
        <f>B146</f>
        <v>2139</v>
      </c>
    </row>
    <row r="426" spans="1:7">
      <c r="A426" t="s">
        <v>279</v>
      </c>
      <c r="B426">
        <f>B425*24</f>
        <v>51336</v>
      </c>
      <c r="G426" s="17"/>
    </row>
    <row r="427" spans="1:7">
      <c r="A427" t="s">
        <v>280</v>
      </c>
      <c r="B427">
        <v>0.03</v>
      </c>
    </row>
    <row r="430" spans="1:7">
      <c r="A430" s="3" t="s">
        <v>70</v>
      </c>
    </row>
    <row r="432" spans="1:7">
      <c r="A432" s="3" t="s">
        <v>288</v>
      </c>
    </row>
    <row r="433" spans="1:9">
      <c r="B433" t="s">
        <v>43</v>
      </c>
      <c r="C433" t="s">
        <v>44</v>
      </c>
      <c r="D433" t="s">
        <v>30</v>
      </c>
      <c r="E433" t="s">
        <v>24</v>
      </c>
      <c r="F433" t="s">
        <v>98</v>
      </c>
      <c r="H433" t="s">
        <v>156</v>
      </c>
      <c r="I433" t="s">
        <v>283</v>
      </c>
    </row>
    <row r="434" spans="1:9">
      <c r="A434" t="s">
        <v>34</v>
      </c>
      <c r="B434">
        <v>6.53</v>
      </c>
      <c r="C434">
        <v>1.46</v>
      </c>
      <c r="D434">
        <f>B434*C434</f>
        <v>9.5337999999999994</v>
      </c>
    </row>
    <row r="435" spans="1:9">
      <c r="A435" t="s">
        <v>35</v>
      </c>
      <c r="B435">
        <v>7.98</v>
      </c>
      <c r="C435">
        <v>5.22</v>
      </c>
      <c r="D435">
        <f t="shared" ref="D435:D437" si="32">B435*C435</f>
        <v>41.6556</v>
      </c>
    </row>
    <row r="436" spans="1:9">
      <c r="A436" t="s">
        <v>36</v>
      </c>
      <c r="B436">
        <v>2.2599999999999998</v>
      </c>
      <c r="C436">
        <v>3.26</v>
      </c>
      <c r="D436">
        <f t="shared" si="32"/>
        <v>7.3675999999999986</v>
      </c>
    </row>
    <row r="437" spans="1:9">
      <c r="A437" t="s">
        <v>38</v>
      </c>
      <c r="B437">
        <v>6.4</v>
      </c>
      <c r="C437">
        <v>2.02</v>
      </c>
      <c r="D437">
        <f t="shared" si="32"/>
        <v>12.928000000000001</v>
      </c>
    </row>
    <row r="438" spans="1:9">
      <c r="C438" t="s">
        <v>39</v>
      </c>
      <c r="D438">
        <f>SUM(D434:D437)</f>
        <v>71.484999999999999</v>
      </c>
      <c r="E438">
        <v>0.146666666666667</v>
      </c>
      <c r="F438">
        <f>D438*E438</f>
        <v>10.484466666666691</v>
      </c>
      <c r="H438">
        <f>$B$426*F438/1000</f>
        <v>538.23058080000123</v>
      </c>
      <c r="I438">
        <f>$B$427*H438</f>
        <v>16.146917424000037</v>
      </c>
    </row>
    <row r="440" spans="1:9">
      <c r="A440" s="3" t="s">
        <v>289</v>
      </c>
    </row>
    <row r="441" spans="1:9">
      <c r="B441" t="s">
        <v>43</v>
      </c>
      <c r="C441" t="s">
        <v>44</v>
      </c>
      <c r="D441" t="s">
        <v>30</v>
      </c>
      <c r="E441" t="s">
        <v>24</v>
      </c>
      <c r="F441" t="s">
        <v>98</v>
      </c>
    </row>
    <row r="442" spans="1:9">
      <c r="A442" t="s">
        <v>37</v>
      </c>
      <c r="B442">
        <v>4.92</v>
      </c>
      <c r="C442">
        <v>3.44</v>
      </c>
      <c r="D442">
        <f>B442*C442</f>
        <v>16.924800000000001</v>
      </c>
    </row>
    <row r="445" spans="1:9">
      <c r="A445" s="3" t="s">
        <v>41</v>
      </c>
    </row>
    <row r="446" spans="1:9">
      <c r="B446" t="s">
        <v>43</v>
      </c>
      <c r="C446" t="s">
        <v>44</v>
      </c>
      <c r="D446" t="s">
        <v>30</v>
      </c>
      <c r="E446" t="s">
        <v>24</v>
      </c>
      <c r="F446" t="s">
        <v>98</v>
      </c>
    </row>
    <row r="447" spans="1:9">
      <c r="A447" t="s">
        <v>40</v>
      </c>
      <c r="B447">
        <f>-3.18/COS(35)</f>
        <v>3.5188972330219417</v>
      </c>
      <c r="C447">
        <v>0.84</v>
      </c>
      <c r="D447">
        <f t="shared" ref="D447:D448" si="33">B447*C447</f>
        <v>2.955873675738431</v>
      </c>
    </row>
    <row r="448" spans="1:9">
      <c r="A448" t="s">
        <v>45</v>
      </c>
      <c r="B448">
        <f>1.06/COS(45)</f>
        <v>2.01781007184869</v>
      </c>
      <c r="C448">
        <v>6.32</v>
      </c>
      <c r="D448">
        <f t="shared" si="33"/>
        <v>12.752559654083722</v>
      </c>
    </row>
    <row r="449" spans="1:9">
      <c r="C449" t="s">
        <v>49</v>
      </c>
      <c r="D449">
        <f>SUM(D447:D448)</f>
        <v>15.708433329822153</v>
      </c>
      <c r="E449">
        <v>0.74</v>
      </c>
      <c r="F449">
        <f>D449*E449</f>
        <v>11.624240664068394</v>
      </c>
      <c r="H449">
        <f>$B$426*F449/1000</f>
        <v>596.74201873061509</v>
      </c>
      <c r="I449">
        <f>$B$427*H449</f>
        <v>17.902260561918453</v>
      </c>
    </row>
    <row r="451" spans="1:9">
      <c r="A451" s="3" t="s">
        <v>46</v>
      </c>
    </row>
    <row r="452" spans="1:9">
      <c r="B452" t="s">
        <v>43</v>
      </c>
      <c r="C452" t="s">
        <v>44</v>
      </c>
      <c r="D452" t="s">
        <v>30</v>
      </c>
      <c r="E452" t="s">
        <v>24</v>
      </c>
      <c r="F452" t="s">
        <v>98</v>
      </c>
    </row>
    <row r="453" spans="1:9">
      <c r="A453" t="s">
        <v>47</v>
      </c>
      <c r="B453">
        <v>6.5</v>
      </c>
      <c r="C453">
        <v>2</v>
      </c>
      <c r="D453">
        <f t="shared" ref="D453:D454" si="34">B453*C453</f>
        <v>13</v>
      </c>
    </row>
    <row r="454" spans="1:9">
      <c r="A454" t="s">
        <v>48</v>
      </c>
      <c r="B454">
        <v>3</v>
      </c>
      <c r="C454">
        <v>2</v>
      </c>
      <c r="D454">
        <f t="shared" si="34"/>
        <v>6</v>
      </c>
    </row>
    <row r="455" spans="1:9">
      <c r="C455" t="s">
        <v>49</v>
      </c>
      <c r="D455">
        <f>SUM(D453:D454)</f>
        <v>19</v>
      </c>
      <c r="E455">
        <v>0.17</v>
      </c>
      <c r="F455">
        <f>D455*E455</f>
        <v>3.2300000000000004</v>
      </c>
      <c r="H455">
        <f>$B$426*F455/1000</f>
        <v>165.81528000000003</v>
      </c>
      <c r="I455">
        <f>$B$427*H455</f>
        <v>4.9744584000000005</v>
      </c>
    </row>
    <row r="457" spans="1:9">
      <c r="A457" s="3" t="s">
        <v>246</v>
      </c>
    </row>
    <row r="458" spans="1:9">
      <c r="B458" t="s">
        <v>43</v>
      </c>
      <c r="C458" t="s">
        <v>44</v>
      </c>
      <c r="D458" t="s">
        <v>30</v>
      </c>
      <c r="E458" t="s">
        <v>24</v>
      </c>
      <c r="F458" t="s">
        <v>98</v>
      </c>
    </row>
    <row r="459" spans="1:9">
      <c r="B459">
        <v>2.96</v>
      </c>
      <c r="C459">
        <v>2</v>
      </c>
      <c r="D459">
        <f t="shared" ref="D459:D460" si="35">B459*C459</f>
        <v>5.92</v>
      </c>
    </row>
    <row r="460" spans="1:9">
      <c r="B460">
        <v>6.26</v>
      </c>
      <c r="C460">
        <v>1.5</v>
      </c>
      <c r="D460">
        <f t="shared" si="35"/>
        <v>9.39</v>
      </c>
    </row>
    <row r="461" spans="1:9">
      <c r="D461">
        <f>SUM(D459:D460)</f>
        <v>15.31</v>
      </c>
      <c r="E461">
        <v>0.22</v>
      </c>
      <c r="F461">
        <f>D461*E461</f>
        <v>3.3682000000000003</v>
      </c>
      <c r="H461">
        <f>$B$426*F461/1000</f>
        <v>172.90991520000003</v>
      </c>
      <c r="I461">
        <f>$B$427*H461</f>
        <v>5.1872974560000005</v>
      </c>
    </row>
    <row r="463" spans="1:9">
      <c r="A463" t="s">
        <v>50</v>
      </c>
    </row>
    <row r="465" spans="1:9">
      <c r="A465" s="3" t="s">
        <v>53</v>
      </c>
      <c r="B465" t="s">
        <v>43</v>
      </c>
      <c r="C465" t="s">
        <v>44</v>
      </c>
      <c r="D465" t="s">
        <v>30</v>
      </c>
      <c r="E465" t="s">
        <v>24</v>
      </c>
      <c r="F465" t="s">
        <v>98</v>
      </c>
    </row>
    <row r="466" spans="1:9">
      <c r="A466" t="s">
        <v>51</v>
      </c>
      <c r="B466">
        <v>13.1</v>
      </c>
      <c r="C466">
        <v>2.2999999999999998</v>
      </c>
      <c r="D466">
        <f>B466*C466</f>
        <v>30.129999999999995</v>
      </c>
    </row>
    <row r="467" spans="1:9">
      <c r="A467" t="s">
        <v>51</v>
      </c>
      <c r="B467">
        <v>6</v>
      </c>
      <c r="C467">
        <v>2.2999999999999998</v>
      </c>
      <c r="D467">
        <f>B467*C467</f>
        <v>13.799999999999999</v>
      </c>
    </row>
    <row r="468" spans="1:9">
      <c r="A468" t="s">
        <v>52</v>
      </c>
      <c r="B468">
        <v>1.4</v>
      </c>
      <c r="C468">
        <v>1</v>
      </c>
      <c r="D468">
        <f t="shared" ref="D468" si="36">B468*C468</f>
        <v>1.4</v>
      </c>
    </row>
    <row r="469" spans="1:9">
      <c r="D469">
        <f>SUM(D466:D468)</f>
        <v>45.329999999999991</v>
      </c>
      <c r="E469">
        <v>0.73</v>
      </c>
      <c r="F469">
        <f>D469*E469</f>
        <v>33.090899999999991</v>
      </c>
      <c r="H469">
        <f>$B$426*F469/1000</f>
        <v>1698.7544423999996</v>
      </c>
      <c r="I469">
        <f>$B$427*H469</f>
        <v>50.962633271999984</v>
      </c>
    </row>
    <row r="470" spans="1:9">
      <c r="A470" s="3" t="s">
        <v>56</v>
      </c>
    </row>
    <row r="471" spans="1:9">
      <c r="A471" s="3"/>
      <c r="B471" t="s">
        <v>43</v>
      </c>
      <c r="C471" t="s">
        <v>44</v>
      </c>
      <c r="D471" t="s">
        <v>30</v>
      </c>
      <c r="E471" t="s">
        <v>24</v>
      </c>
      <c r="F471" t="s">
        <v>98</v>
      </c>
    </row>
    <row r="472" spans="1:9">
      <c r="A472" s="3"/>
      <c r="B472">
        <v>2.7</v>
      </c>
      <c r="C472">
        <v>2.82</v>
      </c>
      <c r="D472">
        <f t="shared" ref="D472" si="37">B472*C472</f>
        <v>7.6139999999999999</v>
      </c>
    </row>
    <row r="473" spans="1:9">
      <c r="A473" s="3"/>
      <c r="D473">
        <f>D472</f>
        <v>7.6139999999999999</v>
      </c>
      <c r="E473">
        <v>0.34</v>
      </c>
      <c r="F473">
        <f>D473*E473</f>
        <v>2.5887600000000002</v>
      </c>
      <c r="H473">
        <f>$B$426*F473/1000</f>
        <v>132.89658336000002</v>
      </c>
      <c r="I473">
        <f>$B$427*H473</f>
        <v>3.9868975008000005</v>
      </c>
    </row>
    <row r="474" spans="1:9">
      <c r="A474" s="3"/>
    </row>
    <row r="477" spans="1:9">
      <c r="A477" s="3" t="s">
        <v>57</v>
      </c>
    </row>
    <row r="478" spans="1:9">
      <c r="B478" t="s">
        <v>43</v>
      </c>
      <c r="C478" t="s">
        <v>44</v>
      </c>
      <c r="D478" t="s">
        <v>30</v>
      </c>
      <c r="E478" t="s">
        <v>24</v>
      </c>
      <c r="F478" t="s">
        <v>98</v>
      </c>
    </row>
    <row r="479" spans="1:9">
      <c r="A479" t="s">
        <v>54</v>
      </c>
      <c r="B479">
        <v>0.7</v>
      </c>
      <c r="C479">
        <v>1.4</v>
      </c>
      <c r="D479">
        <f t="shared" ref="D479:D483" si="38">B479*C479</f>
        <v>0.97999999999999987</v>
      </c>
    </row>
    <row r="480" spans="1:9">
      <c r="A480" t="s">
        <v>54</v>
      </c>
      <c r="B480">
        <v>0.7</v>
      </c>
      <c r="C480">
        <v>1.4</v>
      </c>
      <c r="D480">
        <f t="shared" si="38"/>
        <v>0.97999999999999987</v>
      </c>
    </row>
    <row r="481" spans="1:9">
      <c r="A481" t="s">
        <v>54</v>
      </c>
      <c r="B481">
        <v>0.7</v>
      </c>
      <c r="C481">
        <v>1.4</v>
      </c>
      <c r="D481">
        <f t="shared" si="38"/>
        <v>0.97999999999999987</v>
      </c>
    </row>
    <row r="482" spans="1:9">
      <c r="A482" t="s">
        <v>55</v>
      </c>
      <c r="B482">
        <v>0.3</v>
      </c>
      <c r="C482">
        <v>1</v>
      </c>
      <c r="D482">
        <f t="shared" si="38"/>
        <v>0.3</v>
      </c>
    </row>
    <row r="483" spans="1:9">
      <c r="B483">
        <v>1.86</v>
      </c>
      <c r="C483">
        <v>1.06</v>
      </c>
      <c r="D483">
        <f t="shared" si="38"/>
        <v>1.9716000000000002</v>
      </c>
    </row>
    <row r="484" spans="1:9">
      <c r="D484">
        <f>SUM(D479:D483)</f>
        <v>5.2115999999999998</v>
      </c>
      <c r="E484">
        <v>1.8</v>
      </c>
      <c r="F484">
        <f>D484*E484</f>
        <v>9.3808799999999994</v>
      </c>
      <c r="H484">
        <f>$B$426*F484/1000</f>
        <v>481.57685567999999</v>
      </c>
      <c r="I484">
        <f>$B$427*H484</f>
        <v>14.447305670399999</v>
      </c>
    </row>
    <row r="486" spans="1:9">
      <c r="A486" s="3" t="s">
        <v>58</v>
      </c>
    </row>
    <row r="488" spans="1:9">
      <c r="B488" t="s">
        <v>43</v>
      </c>
      <c r="C488" t="s">
        <v>44</v>
      </c>
      <c r="D488" t="s">
        <v>30</v>
      </c>
      <c r="E488" t="s">
        <v>24</v>
      </c>
      <c r="F488" t="s">
        <v>98</v>
      </c>
    </row>
    <row r="489" spans="1:9">
      <c r="A489" t="s">
        <v>59</v>
      </c>
      <c r="B489">
        <v>17.100000000000001</v>
      </c>
      <c r="C489">
        <v>2.5</v>
      </c>
      <c r="D489">
        <f t="shared" ref="D489:D492" si="39">B489*C489</f>
        <v>42.75</v>
      </c>
    </row>
    <row r="490" spans="1:9">
      <c r="A490" t="s">
        <v>60</v>
      </c>
      <c r="B490">
        <f>B489</f>
        <v>17.100000000000001</v>
      </c>
      <c r="C490">
        <v>2.5</v>
      </c>
      <c r="D490">
        <f t="shared" si="39"/>
        <v>42.75</v>
      </c>
    </row>
    <row r="491" spans="1:9">
      <c r="A491" t="s">
        <v>61</v>
      </c>
      <c r="B491">
        <v>8.1</v>
      </c>
      <c r="C491">
        <v>2.5</v>
      </c>
      <c r="D491">
        <f t="shared" si="39"/>
        <v>20.25</v>
      </c>
    </row>
    <row r="492" spans="1:9">
      <c r="A492" t="s">
        <v>61</v>
      </c>
      <c r="B492">
        <f>B491</f>
        <v>8.1</v>
      </c>
      <c r="C492">
        <v>2.5</v>
      </c>
      <c r="D492">
        <f t="shared" si="39"/>
        <v>20.25</v>
      </c>
    </row>
    <row r="493" spans="1:9">
      <c r="D493">
        <f>SUM(D489:D492)</f>
        <v>126</v>
      </c>
      <c r="E493">
        <v>0.34</v>
      </c>
      <c r="F493">
        <f>D493*E493</f>
        <v>42.84</v>
      </c>
      <c r="H493">
        <f>$B$426*F493/1000</f>
        <v>2199.2342400000002</v>
      </c>
      <c r="I493">
        <f>$B$427*H493</f>
        <v>65.977027200000009</v>
      </c>
    </row>
    <row r="495" spans="1:9">
      <c r="A495" s="3" t="s">
        <v>62</v>
      </c>
    </row>
    <row r="496" spans="1:9">
      <c r="A496" s="3"/>
    </row>
    <row r="497" spans="1:9">
      <c r="B497" t="s">
        <v>43</v>
      </c>
      <c r="C497" t="s">
        <v>44</v>
      </c>
      <c r="D497" t="s">
        <v>30</v>
      </c>
      <c r="E497" t="s">
        <v>24</v>
      </c>
      <c r="F497" t="s">
        <v>98</v>
      </c>
    </row>
    <row r="498" spans="1:9">
      <c r="A498" t="s">
        <v>63</v>
      </c>
      <c r="B498">
        <v>3.2</v>
      </c>
      <c r="C498">
        <v>2.08</v>
      </c>
      <c r="D498">
        <f t="shared" ref="D498:D501" si="40">B498*C498</f>
        <v>6.6560000000000006</v>
      </c>
    </row>
    <row r="499" spans="1:9">
      <c r="A499" t="s">
        <v>64</v>
      </c>
      <c r="B499">
        <v>3</v>
      </c>
      <c r="C499">
        <v>1</v>
      </c>
      <c r="D499">
        <f t="shared" si="40"/>
        <v>3</v>
      </c>
    </row>
    <row r="500" spans="1:9">
      <c r="A500" t="s">
        <v>65</v>
      </c>
      <c r="B500">
        <v>1.8</v>
      </c>
      <c r="C500">
        <v>1</v>
      </c>
      <c r="D500">
        <f t="shared" si="40"/>
        <v>1.8</v>
      </c>
    </row>
    <row r="501" spans="1:9">
      <c r="A501" t="s">
        <v>66</v>
      </c>
      <c r="B501">
        <v>1.7</v>
      </c>
      <c r="C501">
        <v>0.8</v>
      </c>
      <c r="D501">
        <f t="shared" si="40"/>
        <v>1.36</v>
      </c>
    </row>
    <row r="502" spans="1:9">
      <c r="D502">
        <f>SUM(D498:D501)</f>
        <v>12.816000000000001</v>
      </c>
      <c r="E502">
        <v>1.8</v>
      </c>
      <c r="F502">
        <f>D502*E502</f>
        <v>23.068800000000003</v>
      </c>
      <c r="H502">
        <f>$B$426*F502/1000</f>
        <v>1184.2599168000002</v>
      </c>
      <c r="I502">
        <f>$B$427*H502</f>
        <v>35.527797504000006</v>
      </c>
    </row>
    <row r="505" spans="1:9">
      <c r="A505" s="3" t="s">
        <v>68</v>
      </c>
    </row>
    <row r="506" spans="1:9">
      <c r="A506" s="3"/>
      <c r="B506" t="s">
        <v>43</v>
      </c>
      <c r="C506" t="s">
        <v>44</v>
      </c>
      <c r="D506" t="s">
        <v>30</v>
      </c>
      <c r="E506" t="s">
        <v>24</v>
      </c>
      <c r="F506" t="s">
        <v>98</v>
      </c>
    </row>
    <row r="507" spans="1:9">
      <c r="B507">
        <v>17.100000000000001</v>
      </c>
      <c r="C507">
        <v>8.1</v>
      </c>
      <c r="D507">
        <f t="shared" ref="D507" si="41">B507*C507</f>
        <v>138.51000000000002</v>
      </c>
      <c r="E507">
        <v>0.57999999999999996</v>
      </c>
      <c r="F507">
        <f>D507*E507</f>
        <v>80.335800000000006</v>
      </c>
      <c r="H507">
        <f>$B$426*F507/1000</f>
        <v>4124.1186288000008</v>
      </c>
      <c r="I507">
        <f>$B$427*H507</f>
        <v>123.72355886400003</v>
      </c>
    </row>
    <row r="509" spans="1:9">
      <c r="H509" t="s">
        <v>156</v>
      </c>
      <c r="I509" t="s">
        <v>283</v>
      </c>
    </row>
    <row r="510" spans="1:9">
      <c r="G510" s="3" t="s">
        <v>282</v>
      </c>
      <c r="H510" s="3">
        <f>SUM(H437:H507)</f>
        <v>11294.538461770617</v>
      </c>
      <c r="I510" s="3">
        <f>SUM(I437:I507)</f>
        <v>338.8361538531185</v>
      </c>
    </row>
    <row r="514" spans="1:9">
      <c r="H514" s="16"/>
      <c r="I514" t="s">
        <v>206</v>
      </c>
    </row>
    <row r="515" spans="1:9">
      <c r="G515" t="s">
        <v>227</v>
      </c>
      <c r="H515" s="16"/>
      <c r="I515">
        <f>I510</f>
        <v>338.8361538531185</v>
      </c>
    </row>
    <row r="516" spans="1:9">
      <c r="G516" t="s">
        <v>228</v>
      </c>
      <c r="H516" s="16"/>
      <c r="I516">
        <v>257.96339999999998</v>
      </c>
    </row>
    <row r="517" spans="1:9">
      <c r="G517" t="s">
        <v>164</v>
      </c>
      <c r="H517" s="16"/>
      <c r="I517">
        <v>85.22999999999999</v>
      </c>
    </row>
    <row r="518" spans="1:9">
      <c r="H518" t="s">
        <v>7</v>
      </c>
      <c r="I518">
        <v>942.34612319999997</v>
      </c>
    </row>
    <row r="520" spans="1:9" s="11" customFormat="1">
      <c r="A520" s="18" t="s">
        <v>286</v>
      </c>
    </row>
    <row r="521" spans="1:9">
      <c r="A521" s="3"/>
    </row>
    <row r="522" spans="1:9">
      <c r="A522" s="3" t="s">
        <v>281</v>
      </c>
    </row>
    <row r="524" spans="1:9">
      <c r="A524" t="s">
        <v>278</v>
      </c>
      <c r="B524">
        <f>B264</f>
        <v>1.6818181818181819</v>
      </c>
    </row>
    <row r="525" spans="1:9">
      <c r="A525" t="s">
        <v>279</v>
      </c>
      <c r="B525">
        <f>B524*24</f>
        <v>40.363636363636367</v>
      </c>
      <c r="G525" s="17"/>
    </row>
    <row r="526" spans="1:9">
      <c r="A526" t="s">
        <v>280</v>
      </c>
      <c r="B526">
        <v>0.03</v>
      </c>
    </row>
    <row r="529" spans="1:9">
      <c r="A529" s="3" t="s">
        <v>69</v>
      </c>
    </row>
    <row r="531" spans="1:9">
      <c r="A531" s="3" t="s">
        <v>42</v>
      </c>
    </row>
    <row r="532" spans="1:9">
      <c r="B532" t="s">
        <v>43</v>
      </c>
      <c r="C532" t="s">
        <v>44</v>
      </c>
      <c r="D532" t="s">
        <v>30</v>
      </c>
      <c r="E532" t="s">
        <v>24</v>
      </c>
      <c r="F532" t="s">
        <v>98</v>
      </c>
      <c r="H532" t="s">
        <v>156</v>
      </c>
      <c r="I532" t="s">
        <v>283</v>
      </c>
    </row>
    <row r="533" spans="1:9">
      <c r="A533" t="s">
        <v>34</v>
      </c>
      <c r="B533">
        <v>6.53</v>
      </c>
      <c r="C533">
        <v>1.46</v>
      </c>
      <c r="D533">
        <f>B533*C533</f>
        <v>9.5337999999999994</v>
      </c>
    </row>
    <row r="534" spans="1:9">
      <c r="A534" t="s">
        <v>35</v>
      </c>
      <c r="B534">
        <v>7.98</v>
      </c>
      <c r="C534">
        <v>5.22</v>
      </c>
      <c r="D534">
        <f t="shared" ref="D534:D537" si="42">B534*C534</f>
        <v>41.6556</v>
      </c>
    </row>
    <row r="535" spans="1:9">
      <c r="A535" t="s">
        <v>36</v>
      </c>
      <c r="B535">
        <v>2.2599999999999998</v>
      </c>
      <c r="C535">
        <v>3.26</v>
      </c>
      <c r="D535">
        <f t="shared" si="42"/>
        <v>7.3675999999999986</v>
      </c>
    </row>
    <row r="536" spans="1:9">
      <c r="A536" t="s">
        <v>37</v>
      </c>
      <c r="B536">
        <v>4.92</v>
      </c>
      <c r="C536">
        <v>3.44</v>
      </c>
      <c r="D536">
        <f t="shared" si="42"/>
        <v>16.924800000000001</v>
      </c>
    </row>
    <row r="537" spans="1:9">
      <c r="A537" t="s">
        <v>38</v>
      </c>
      <c r="B537">
        <v>6.4</v>
      </c>
      <c r="C537">
        <v>2.02</v>
      </c>
      <c r="D537">
        <f t="shared" si="42"/>
        <v>12.928000000000001</v>
      </c>
    </row>
    <row r="538" spans="1:9">
      <c r="C538" t="s">
        <v>39</v>
      </c>
      <c r="D538">
        <f>SUM(D533:D537)</f>
        <v>88.40979999999999</v>
      </c>
      <c r="E538">
        <v>0.146666666666667</v>
      </c>
      <c r="F538">
        <f>D538*E538</f>
        <v>12.966770666666696</v>
      </c>
      <c r="H538">
        <f>$B$426*F538/1000</f>
        <v>665.66213894400153</v>
      </c>
      <c r="I538">
        <f>$B$427*H538</f>
        <v>19.969864168320044</v>
      </c>
    </row>
    <row r="540" spans="1:9">
      <c r="A540" s="3" t="s">
        <v>41</v>
      </c>
    </row>
    <row r="541" spans="1:9">
      <c r="B541" t="s">
        <v>43</v>
      </c>
      <c r="C541" t="s">
        <v>44</v>
      </c>
      <c r="D541" t="s">
        <v>30</v>
      </c>
      <c r="E541" t="s">
        <v>24</v>
      </c>
      <c r="F541" t="s">
        <v>98</v>
      </c>
    </row>
    <row r="542" spans="1:9">
      <c r="A542" t="s">
        <v>40</v>
      </c>
      <c r="B542">
        <f>-3.18/COS(35)</f>
        <v>3.5188972330219417</v>
      </c>
      <c r="C542">
        <v>0.84</v>
      </c>
      <c r="D542">
        <f t="shared" ref="D542:D543" si="43">B542*C542</f>
        <v>2.955873675738431</v>
      </c>
    </row>
    <row r="543" spans="1:9">
      <c r="A543" t="s">
        <v>45</v>
      </c>
      <c r="B543">
        <f>1.06/COS(45)</f>
        <v>2.01781007184869</v>
      </c>
      <c r="C543">
        <v>6.32</v>
      </c>
      <c r="D543">
        <f t="shared" si="43"/>
        <v>12.752559654083722</v>
      </c>
    </row>
    <row r="544" spans="1:9">
      <c r="C544" t="s">
        <v>49</v>
      </c>
      <c r="D544">
        <f>SUM(D542:D543)</f>
        <v>15.708433329822153</v>
      </c>
      <c r="E544">
        <v>0.74</v>
      </c>
      <c r="F544">
        <f>D544*E544</f>
        <v>11.624240664068394</v>
      </c>
      <c r="H544">
        <f>$B$426*F544/1000</f>
        <v>596.74201873061509</v>
      </c>
      <c r="I544">
        <f>$B$427*H544</f>
        <v>17.902260561918453</v>
      </c>
    </row>
    <row r="546" spans="1:9">
      <c r="A546" s="3" t="s">
        <v>46</v>
      </c>
    </row>
    <row r="547" spans="1:9">
      <c r="B547" t="s">
        <v>43</v>
      </c>
      <c r="C547" t="s">
        <v>44</v>
      </c>
      <c r="D547" t="s">
        <v>30</v>
      </c>
      <c r="E547" t="s">
        <v>24</v>
      </c>
      <c r="F547" t="s">
        <v>98</v>
      </c>
    </row>
    <row r="548" spans="1:9">
      <c r="A548" t="s">
        <v>47</v>
      </c>
      <c r="B548">
        <v>6.5</v>
      </c>
      <c r="C548">
        <v>2</v>
      </c>
      <c r="D548">
        <f t="shared" ref="D548:D549" si="44">B548*C548</f>
        <v>13</v>
      </c>
    </row>
    <row r="549" spans="1:9">
      <c r="A549" t="s">
        <v>48</v>
      </c>
      <c r="B549">
        <v>3</v>
      </c>
      <c r="C549">
        <v>2</v>
      </c>
      <c r="D549">
        <f t="shared" si="44"/>
        <v>6</v>
      </c>
    </row>
    <row r="550" spans="1:9">
      <c r="C550" t="s">
        <v>49</v>
      </c>
      <c r="D550">
        <f>SUM(D548:D549)</f>
        <v>19</v>
      </c>
      <c r="E550">
        <v>0.17</v>
      </c>
      <c r="F550">
        <f>D550*E550</f>
        <v>3.2300000000000004</v>
      </c>
      <c r="H550">
        <f>$B$426*F550/1000</f>
        <v>165.81528000000003</v>
      </c>
      <c r="I550">
        <f>$B$427*H550</f>
        <v>4.9744584000000005</v>
      </c>
    </row>
    <row r="552" spans="1:9">
      <c r="A552" s="3" t="s">
        <v>246</v>
      </c>
    </row>
    <row r="553" spans="1:9">
      <c r="B553" t="s">
        <v>43</v>
      </c>
      <c r="C553" t="s">
        <v>44</v>
      </c>
      <c r="D553" t="s">
        <v>30</v>
      </c>
      <c r="E553" t="s">
        <v>24</v>
      </c>
      <c r="F553" t="s">
        <v>98</v>
      </c>
    </row>
    <row r="554" spans="1:9">
      <c r="B554">
        <v>2.96</v>
      </c>
      <c r="C554">
        <v>2</v>
      </c>
      <c r="D554">
        <f t="shared" ref="D554:D555" si="45">B554*C554</f>
        <v>5.92</v>
      </c>
    </row>
    <row r="555" spans="1:9">
      <c r="B555">
        <v>6.26</v>
      </c>
      <c r="C555">
        <v>1.5</v>
      </c>
      <c r="D555">
        <f t="shared" si="45"/>
        <v>9.39</v>
      </c>
    </row>
    <row r="556" spans="1:9">
      <c r="D556">
        <f>SUM(D554:D555)</f>
        <v>15.31</v>
      </c>
      <c r="E556">
        <v>0.22</v>
      </c>
      <c r="F556">
        <f>D556*E556</f>
        <v>3.3682000000000003</v>
      </c>
      <c r="H556">
        <f>$B$426*F556/1000</f>
        <v>172.90991520000003</v>
      </c>
      <c r="I556">
        <f>$B$427*H556</f>
        <v>5.1872974560000005</v>
      </c>
    </row>
    <row r="558" spans="1:9">
      <c r="A558" t="s">
        <v>50</v>
      </c>
    </row>
    <row r="560" spans="1:9">
      <c r="A560" s="3" t="s">
        <v>53</v>
      </c>
      <c r="B560" t="s">
        <v>43</v>
      </c>
      <c r="C560" t="s">
        <v>44</v>
      </c>
      <c r="D560" t="s">
        <v>30</v>
      </c>
      <c r="E560" t="s">
        <v>24</v>
      </c>
      <c r="F560" t="s">
        <v>98</v>
      </c>
    </row>
    <row r="561" spans="1:9">
      <c r="A561" t="s">
        <v>51</v>
      </c>
      <c r="B561">
        <v>13.1</v>
      </c>
      <c r="C561">
        <v>2.2999999999999998</v>
      </c>
      <c r="D561">
        <f>B561*C561</f>
        <v>30.129999999999995</v>
      </c>
    </row>
    <row r="562" spans="1:9">
      <c r="A562" t="s">
        <v>51</v>
      </c>
      <c r="B562">
        <v>6</v>
      </c>
      <c r="C562">
        <v>2.2999999999999998</v>
      </c>
      <c r="D562">
        <f>B562*C562</f>
        <v>13.799999999999999</v>
      </c>
    </row>
    <row r="563" spans="1:9">
      <c r="A563" t="s">
        <v>52</v>
      </c>
      <c r="B563">
        <v>1.4</v>
      </c>
      <c r="C563">
        <v>1</v>
      </c>
      <c r="D563">
        <f t="shared" ref="D563" si="46">B563*C563</f>
        <v>1.4</v>
      </c>
    </row>
    <row r="564" spans="1:9">
      <c r="D564">
        <f>SUM(D561:D563)</f>
        <v>45.329999999999991</v>
      </c>
      <c r="E564">
        <v>0.73</v>
      </c>
      <c r="F564">
        <f>D564*E564</f>
        <v>33.090899999999991</v>
      </c>
      <c r="H564">
        <f>$B$426*F564/1000</f>
        <v>1698.7544423999996</v>
      </c>
      <c r="I564">
        <f>$B$427*H564</f>
        <v>50.962633271999984</v>
      </c>
    </row>
    <row r="565" spans="1:9">
      <c r="A565" s="3" t="s">
        <v>56</v>
      </c>
    </row>
    <row r="566" spans="1:9">
      <c r="A566" s="3"/>
      <c r="B566" t="s">
        <v>43</v>
      </c>
      <c r="C566" t="s">
        <v>44</v>
      </c>
      <c r="D566" t="s">
        <v>30</v>
      </c>
      <c r="E566" t="s">
        <v>24</v>
      </c>
      <c r="F566" t="s">
        <v>98</v>
      </c>
    </row>
    <row r="567" spans="1:9">
      <c r="A567" s="3"/>
      <c r="B567">
        <v>2.7</v>
      </c>
      <c r="C567">
        <v>2.82</v>
      </c>
      <c r="D567">
        <f t="shared" ref="D567" si="47">B567*C567</f>
        <v>7.6139999999999999</v>
      </c>
    </row>
    <row r="568" spans="1:9">
      <c r="A568" s="3"/>
      <c r="D568">
        <f>D567</f>
        <v>7.6139999999999999</v>
      </c>
      <c r="E568">
        <v>0.34</v>
      </c>
      <c r="F568">
        <f>D568*E568</f>
        <v>2.5887600000000002</v>
      </c>
      <c r="H568">
        <f>$B$426*F568/1000</f>
        <v>132.89658336000002</v>
      </c>
      <c r="I568">
        <f>$B$427*H568</f>
        <v>3.9868975008000005</v>
      </c>
    </row>
    <row r="569" spans="1:9">
      <c r="A569" s="3"/>
    </row>
    <row r="572" spans="1:9">
      <c r="A572" s="3" t="s">
        <v>57</v>
      </c>
    </row>
    <row r="573" spans="1:9">
      <c r="B573" t="s">
        <v>43</v>
      </c>
      <c r="C573" t="s">
        <v>44</v>
      </c>
      <c r="D573" t="s">
        <v>30</v>
      </c>
      <c r="E573" t="s">
        <v>24</v>
      </c>
      <c r="F573" t="s">
        <v>98</v>
      </c>
    </row>
    <row r="574" spans="1:9">
      <c r="A574" t="s">
        <v>54</v>
      </c>
      <c r="B574">
        <v>0.7</v>
      </c>
      <c r="C574">
        <v>1.4</v>
      </c>
      <c r="D574">
        <f t="shared" ref="D574:D578" si="48">B574*C574</f>
        <v>0.97999999999999987</v>
      </c>
    </row>
    <row r="575" spans="1:9">
      <c r="A575" t="s">
        <v>54</v>
      </c>
      <c r="B575">
        <v>0.7</v>
      </c>
      <c r="C575">
        <v>1.4</v>
      </c>
      <c r="D575">
        <f t="shared" si="48"/>
        <v>0.97999999999999987</v>
      </c>
    </row>
    <row r="576" spans="1:9">
      <c r="A576" t="s">
        <v>54</v>
      </c>
      <c r="B576">
        <v>0.7</v>
      </c>
      <c r="C576">
        <v>1.4</v>
      </c>
      <c r="D576">
        <f t="shared" si="48"/>
        <v>0.97999999999999987</v>
      </c>
    </row>
    <row r="577" spans="1:9">
      <c r="A577" t="s">
        <v>55</v>
      </c>
      <c r="B577">
        <v>0.3</v>
      </c>
      <c r="C577">
        <v>1</v>
      </c>
      <c r="D577">
        <f t="shared" si="48"/>
        <v>0.3</v>
      </c>
    </row>
    <row r="578" spans="1:9">
      <c r="B578">
        <v>1.86</v>
      </c>
      <c r="C578">
        <v>1.06</v>
      </c>
      <c r="D578">
        <f t="shared" si="48"/>
        <v>1.9716000000000002</v>
      </c>
    </row>
    <row r="579" spans="1:9">
      <c r="D579">
        <f>SUM(D574:D578)</f>
        <v>5.2115999999999998</v>
      </c>
      <c r="E579">
        <v>1.8</v>
      </c>
      <c r="F579">
        <f>D579*E579</f>
        <v>9.3808799999999994</v>
      </c>
      <c r="H579">
        <f>$B$426*F579/1000</f>
        <v>481.57685567999999</v>
      </c>
      <c r="I579">
        <f>$B$427*H579</f>
        <v>14.447305670399999</v>
      </c>
    </row>
    <row r="581" spans="1:9">
      <c r="A581" s="3" t="s">
        <v>58</v>
      </c>
    </row>
    <row r="583" spans="1:9">
      <c r="B583" t="s">
        <v>43</v>
      </c>
      <c r="C583" t="s">
        <v>44</v>
      </c>
      <c r="D583" t="s">
        <v>30</v>
      </c>
      <c r="E583" t="s">
        <v>24</v>
      </c>
      <c r="F583" t="s">
        <v>98</v>
      </c>
    </row>
    <row r="584" spans="1:9">
      <c r="A584" t="s">
        <v>59</v>
      </c>
      <c r="B584">
        <v>17.100000000000001</v>
      </c>
      <c r="C584">
        <v>2.5</v>
      </c>
      <c r="D584">
        <f t="shared" ref="D584:D587" si="49">B584*C584</f>
        <v>42.75</v>
      </c>
    </row>
    <row r="585" spans="1:9">
      <c r="A585" t="s">
        <v>60</v>
      </c>
      <c r="B585">
        <f>B584</f>
        <v>17.100000000000001</v>
      </c>
      <c r="C585">
        <v>2.5</v>
      </c>
      <c r="D585">
        <f t="shared" si="49"/>
        <v>42.75</v>
      </c>
    </row>
    <row r="586" spans="1:9">
      <c r="A586" t="s">
        <v>61</v>
      </c>
      <c r="B586">
        <v>8.1</v>
      </c>
      <c r="C586">
        <v>2.5</v>
      </c>
      <c r="D586">
        <f t="shared" si="49"/>
        <v>20.25</v>
      </c>
    </row>
    <row r="587" spans="1:9">
      <c r="A587" t="s">
        <v>61</v>
      </c>
      <c r="B587">
        <f>B586</f>
        <v>8.1</v>
      </c>
      <c r="C587">
        <v>2.5</v>
      </c>
      <c r="D587">
        <f t="shared" si="49"/>
        <v>20.25</v>
      </c>
    </row>
    <row r="588" spans="1:9">
      <c r="D588">
        <f>SUM(D584:D587)</f>
        <v>126</v>
      </c>
      <c r="E588">
        <v>0.34</v>
      </c>
      <c r="F588">
        <f>D588*E588</f>
        <v>42.84</v>
      </c>
      <c r="H588">
        <f>$B$426*F588/1000</f>
        <v>2199.2342400000002</v>
      </c>
      <c r="I588">
        <f>$B$427*H588</f>
        <v>65.977027200000009</v>
      </c>
    </row>
    <row r="590" spans="1:9">
      <c r="A590" s="3" t="s">
        <v>62</v>
      </c>
    </row>
    <row r="591" spans="1:9">
      <c r="A591" s="3"/>
    </row>
    <row r="592" spans="1:9">
      <c r="B592" t="s">
        <v>43</v>
      </c>
      <c r="C592" t="s">
        <v>44</v>
      </c>
      <c r="D592" t="s">
        <v>30</v>
      </c>
      <c r="E592" t="s">
        <v>24</v>
      </c>
      <c r="F592" t="s">
        <v>98</v>
      </c>
    </row>
    <row r="593" spans="1:9">
      <c r="A593" t="s">
        <v>63</v>
      </c>
      <c r="B593">
        <v>3.2</v>
      </c>
      <c r="C593">
        <v>2.08</v>
      </c>
      <c r="D593">
        <f t="shared" ref="D593:D596" si="50">B593*C593</f>
        <v>6.6560000000000006</v>
      </c>
    </row>
    <row r="594" spans="1:9">
      <c r="A594" t="s">
        <v>64</v>
      </c>
      <c r="B594">
        <v>3</v>
      </c>
      <c r="C594">
        <v>1</v>
      </c>
      <c r="D594">
        <f t="shared" si="50"/>
        <v>3</v>
      </c>
    </row>
    <row r="595" spans="1:9">
      <c r="A595" t="s">
        <v>65</v>
      </c>
      <c r="B595">
        <v>1.8</v>
      </c>
      <c r="C595">
        <v>1</v>
      </c>
      <c r="D595">
        <f t="shared" si="50"/>
        <v>1.8</v>
      </c>
    </row>
    <row r="596" spans="1:9">
      <c r="A596" t="s">
        <v>66</v>
      </c>
      <c r="B596">
        <v>1.7</v>
      </c>
      <c r="C596">
        <v>0.8</v>
      </c>
      <c r="D596">
        <f t="shared" si="50"/>
        <v>1.36</v>
      </c>
    </row>
    <row r="597" spans="1:9">
      <c r="D597">
        <f>SUM(D593:D596)</f>
        <v>12.816000000000001</v>
      </c>
      <c r="E597">
        <v>1.8</v>
      </c>
      <c r="F597">
        <f>D597*E597</f>
        <v>23.068800000000003</v>
      </c>
      <c r="H597">
        <f>$B$426*F597/1000</f>
        <v>1184.2599168000002</v>
      </c>
      <c r="I597">
        <f>$B$427*H597</f>
        <v>35.527797504000006</v>
      </c>
    </row>
    <row r="600" spans="1:9">
      <c r="A600" s="3" t="s">
        <v>68</v>
      </c>
    </row>
    <row r="601" spans="1:9">
      <c r="A601" s="3"/>
      <c r="B601" t="s">
        <v>43</v>
      </c>
      <c r="C601" t="s">
        <v>44</v>
      </c>
      <c r="D601" t="s">
        <v>30</v>
      </c>
      <c r="E601" t="s">
        <v>24</v>
      </c>
      <c r="F601" t="s">
        <v>98</v>
      </c>
    </row>
    <row r="602" spans="1:9">
      <c r="B602">
        <v>17.100000000000001</v>
      </c>
      <c r="C602">
        <v>8.1</v>
      </c>
      <c r="D602">
        <f t="shared" ref="D602" si="51">B602*C602</f>
        <v>138.51000000000002</v>
      </c>
      <c r="E602">
        <v>0.57999999999999996</v>
      </c>
      <c r="F602">
        <f>D602*E602</f>
        <v>80.335800000000006</v>
      </c>
      <c r="H602">
        <f>$B$426*F602/1000</f>
        <v>4124.1186288000008</v>
      </c>
      <c r="I602">
        <f>$B$427*H602</f>
        <v>123.72355886400003</v>
      </c>
    </row>
    <row r="604" spans="1:9">
      <c r="H604" t="s">
        <v>156</v>
      </c>
      <c r="I604" t="s">
        <v>283</v>
      </c>
    </row>
    <row r="605" spans="1:9">
      <c r="G605" s="3" t="s">
        <v>282</v>
      </c>
      <c r="H605" s="3">
        <f>SUM(H536:H602)</f>
        <v>11421.970019914617</v>
      </c>
      <c r="I605" s="3">
        <f>SUM(I536:I602)</f>
        <v>342.65910059743851</v>
      </c>
    </row>
    <row r="609" spans="1:9">
      <c r="H609" s="16"/>
      <c r="I609" t="s">
        <v>206</v>
      </c>
    </row>
    <row r="610" spans="1:9">
      <c r="G610" t="s">
        <v>227</v>
      </c>
      <c r="H610" s="16"/>
      <c r="I610">
        <f>I605</f>
        <v>342.65910059743851</v>
      </c>
    </row>
    <row r="611" spans="1:9">
      <c r="G611" t="s">
        <v>228</v>
      </c>
      <c r="H611" s="16"/>
      <c r="I611">
        <v>257.96339999999998</v>
      </c>
    </row>
    <row r="612" spans="1:9">
      <c r="G612" t="s">
        <v>164</v>
      </c>
      <c r="H612" s="16"/>
      <c r="I612">
        <v>85.22999999999999</v>
      </c>
    </row>
    <row r="613" spans="1:9">
      <c r="H613" t="s">
        <v>7</v>
      </c>
      <c r="I613">
        <v>942.34612319999997</v>
      </c>
    </row>
    <row r="615" spans="1:9" s="11" customFormat="1">
      <c r="A615" s="18" t="s">
        <v>285</v>
      </c>
    </row>
    <row r="624" spans="1:9">
      <c r="F624" t="s">
        <v>98</v>
      </c>
    </row>
    <row r="625" spans="1:7">
      <c r="A625" s="3" t="s">
        <v>70</v>
      </c>
      <c r="G625">
        <f>1.54*F630</f>
        <v>48.438235999999996</v>
      </c>
    </row>
    <row r="627" spans="1:7">
      <c r="A627" s="3" t="s">
        <v>71</v>
      </c>
    </row>
    <row r="628" spans="1:7">
      <c r="B628" t="s">
        <v>43</v>
      </c>
      <c r="C628" t="s">
        <v>44</v>
      </c>
      <c r="D628" t="s">
        <v>30</v>
      </c>
      <c r="E628" t="s">
        <v>24</v>
      </c>
      <c r="G628">
        <f>1.54*F633</f>
        <v>104.25676800000001</v>
      </c>
    </row>
    <row r="629" spans="1:7">
      <c r="A629" t="s">
        <v>34</v>
      </c>
      <c r="B629">
        <v>6.53</v>
      </c>
      <c r="C629">
        <v>1.46</v>
      </c>
      <c r="D629">
        <f>B629*C629</f>
        <v>9.5337999999999994</v>
      </c>
    </row>
    <row r="630" spans="1:7">
      <c r="A630" t="s">
        <v>35</v>
      </c>
      <c r="B630">
        <v>7.98</v>
      </c>
      <c r="C630">
        <v>5.22</v>
      </c>
      <c r="D630">
        <f t="shared" ref="D630:D633" si="52">B630*C630</f>
        <v>41.6556</v>
      </c>
      <c r="F630">
        <f>D634*E634</f>
        <v>31.453399999999998</v>
      </c>
    </row>
    <row r="631" spans="1:7">
      <c r="A631" t="s">
        <v>36</v>
      </c>
      <c r="B631">
        <v>2.2599999999999998</v>
      </c>
      <c r="C631">
        <v>3.26</v>
      </c>
      <c r="D631">
        <f t="shared" si="52"/>
        <v>7.3675999999999986</v>
      </c>
    </row>
    <row r="633" spans="1:7">
      <c r="A633" t="s">
        <v>38</v>
      </c>
      <c r="B633">
        <v>6.4</v>
      </c>
      <c r="C633">
        <v>2.02</v>
      </c>
      <c r="D633">
        <f t="shared" si="52"/>
        <v>12.928000000000001</v>
      </c>
      <c r="F633">
        <f>D637*E637</f>
        <v>67.699200000000005</v>
      </c>
    </row>
    <row r="634" spans="1:7">
      <c r="C634" t="s">
        <v>39</v>
      </c>
      <c r="D634">
        <f>SUM(D629:D633)</f>
        <v>71.484999999999999</v>
      </c>
      <c r="E634">
        <v>0.44</v>
      </c>
    </row>
    <row r="636" spans="1:7">
      <c r="A636" t="s">
        <v>37</v>
      </c>
      <c r="B636">
        <v>4.92</v>
      </c>
      <c r="C636">
        <v>3.44</v>
      </c>
      <c r="D636">
        <f>B636*C636</f>
        <v>16.924800000000001</v>
      </c>
      <c r="G636">
        <f>1.54*F641</f>
        <v>96.763949311704465</v>
      </c>
    </row>
    <row r="637" spans="1:7">
      <c r="D637">
        <f>D636</f>
        <v>16.924800000000001</v>
      </c>
      <c r="E637">
        <v>4</v>
      </c>
    </row>
    <row r="638" spans="1:7">
      <c r="F638" t="s">
        <v>98</v>
      </c>
    </row>
    <row r="641" spans="1:7">
      <c r="A641" s="3" t="s">
        <v>41</v>
      </c>
      <c r="F641">
        <f>D645*E645</f>
        <v>62.833733319288612</v>
      </c>
    </row>
    <row r="642" spans="1:7">
      <c r="B642" t="s">
        <v>43</v>
      </c>
      <c r="C642" t="s">
        <v>44</v>
      </c>
      <c r="D642" t="s">
        <v>30</v>
      </c>
      <c r="E642" t="s">
        <v>24</v>
      </c>
      <c r="G642">
        <f>1.54*F647</f>
        <v>20.481999999999999</v>
      </c>
    </row>
    <row r="643" spans="1:7">
      <c r="A643" t="s">
        <v>40</v>
      </c>
      <c r="B643">
        <f>-3.18/COS(35)</f>
        <v>3.5188972330219417</v>
      </c>
      <c r="C643">
        <v>0.84</v>
      </c>
      <c r="D643">
        <f t="shared" ref="D643:D644" si="53">B643*C643</f>
        <v>2.955873675738431</v>
      </c>
    </row>
    <row r="644" spans="1:7">
      <c r="A644" t="s">
        <v>45</v>
      </c>
      <c r="B644">
        <f>1.06/COS(45)</f>
        <v>2.01781007184869</v>
      </c>
      <c r="C644">
        <v>6.32</v>
      </c>
      <c r="D644">
        <f t="shared" si="53"/>
        <v>12.752559654083722</v>
      </c>
      <c r="F644" t="s">
        <v>98</v>
      </c>
    </row>
    <row r="645" spans="1:7">
      <c r="C645" t="s">
        <v>49</v>
      </c>
      <c r="D645">
        <f>SUM(D643:D644)</f>
        <v>15.708433329822153</v>
      </c>
      <c r="E645">
        <v>4</v>
      </c>
    </row>
    <row r="647" spans="1:7">
      <c r="A647" s="3" t="s">
        <v>46</v>
      </c>
      <c r="F647">
        <f>D651*E651</f>
        <v>13.299999999999999</v>
      </c>
    </row>
    <row r="648" spans="1:7">
      <c r="B648" t="s">
        <v>43</v>
      </c>
      <c r="C648" t="s">
        <v>44</v>
      </c>
      <c r="D648" t="s">
        <v>30</v>
      </c>
      <c r="E648" t="s">
        <v>24</v>
      </c>
      <c r="G648">
        <f>1.54*F653</f>
        <v>94.309600000000003</v>
      </c>
    </row>
    <row r="649" spans="1:7">
      <c r="A649" t="s">
        <v>47</v>
      </c>
      <c r="B649">
        <v>6.5</v>
      </c>
      <c r="C649">
        <v>2</v>
      </c>
      <c r="D649">
        <f t="shared" ref="D649:D650" si="54">B649*C649</f>
        <v>13</v>
      </c>
    </row>
    <row r="650" spans="1:7">
      <c r="A650" t="s">
        <v>48</v>
      </c>
      <c r="B650">
        <v>3</v>
      </c>
      <c r="C650">
        <v>2</v>
      </c>
      <c r="D650">
        <f t="shared" si="54"/>
        <v>6</v>
      </c>
      <c r="F650" t="s">
        <v>98</v>
      </c>
    </row>
    <row r="651" spans="1:7">
      <c r="C651" t="s">
        <v>49</v>
      </c>
      <c r="D651">
        <f>SUM(D649:D650)</f>
        <v>19</v>
      </c>
      <c r="E651">
        <v>0.7</v>
      </c>
    </row>
    <row r="653" spans="1:7">
      <c r="A653" s="3" t="s">
        <v>246</v>
      </c>
      <c r="F653">
        <f>D657*E657</f>
        <v>61.24</v>
      </c>
    </row>
    <row r="654" spans="1:7">
      <c r="B654" t="s">
        <v>43</v>
      </c>
      <c r="C654" t="s">
        <v>44</v>
      </c>
      <c r="D654" t="s">
        <v>30</v>
      </c>
      <c r="E654" t="s">
        <v>24</v>
      </c>
    </row>
    <row r="655" spans="1:7">
      <c r="B655">
        <v>2.96</v>
      </c>
      <c r="C655">
        <v>2</v>
      </c>
      <c r="D655">
        <f t="shared" ref="D655:D656" si="55">B655*C655</f>
        <v>5.92</v>
      </c>
    </row>
    <row r="656" spans="1:7">
      <c r="B656">
        <v>6.26</v>
      </c>
      <c r="C656">
        <v>1.5</v>
      </c>
      <c r="D656">
        <f t="shared" si="55"/>
        <v>9.39</v>
      </c>
      <c r="G656">
        <f>1.54*F661</f>
        <v>50.959985999999986</v>
      </c>
    </row>
    <row r="657" spans="1:7">
      <c r="D657">
        <f>SUM(D655:D656)</f>
        <v>15.31</v>
      </c>
      <c r="E657">
        <v>4</v>
      </c>
      <c r="F657" t="s">
        <v>98</v>
      </c>
    </row>
    <row r="659" spans="1:7">
      <c r="A659" t="s">
        <v>50</v>
      </c>
    </row>
    <row r="660" spans="1:7">
      <c r="G660">
        <f>1.54*F665</f>
        <v>11.72556</v>
      </c>
    </row>
    <row r="661" spans="1:7">
      <c r="A661" s="3" t="s">
        <v>53</v>
      </c>
      <c r="B661" t="s">
        <v>43</v>
      </c>
      <c r="C661" t="s">
        <v>44</v>
      </c>
      <c r="D661" t="s">
        <v>30</v>
      </c>
      <c r="E661" t="s">
        <v>24</v>
      </c>
      <c r="F661">
        <f>D665*E665</f>
        <v>33.090899999999991</v>
      </c>
    </row>
    <row r="662" spans="1:7">
      <c r="A662" t="s">
        <v>51</v>
      </c>
      <c r="B662">
        <v>13.1</v>
      </c>
      <c r="C662">
        <v>2.2999999999999998</v>
      </c>
      <c r="D662">
        <f>B662*C662</f>
        <v>30.129999999999995</v>
      </c>
    </row>
    <row r="663" spans="1:7">
      <c r="A663" t="s">
        <v>51</v>
      </c>
      <c r="B663">
        <v>6</v>
      </c>
      <c r="C663">
        <v>2.2999999999999998</v>
      </c>
      <c r="D663">
        <f>B663*C663</f>
        <v>13.799999999999999</v>
      </c>
      <c r="F663" t="s">
        <v>98</v>
      </c>
    </row>
    <row r="664" spans="1:7">
      <c r="A664" t="s">
        <v>52</v>
      </c>
      <c r="B664">
        <v>1.4</v>
      </c>
      <c r="C664">
        <v>1</v>
      </c>
      <c r="D664">
        <f t="shared" ref="D664" si="56">B664*C664</f>
        <v>1.4</v>
      </c>
    </row>
    <row r="665" spans="1:7">
      <c r="D665">
        <f>SUM(D662:D664)</f>
        <v>45.329999999999991</v>
      </c>
      <c r="E665">
        <v>0.73</v>
      </c>
      <c r="F665">
        <f>D669*E669</f>
        <v>7.6139999999999999</v>
      </c>
    </row>
    <row r="666" spans="1:7">
      <c r="A666" s="3" t="s">
        <v>56</v>
      </c>
    </row>
    <row r="667" spans="1:7">
      <c r="A667" s="3"/>
      <c r="B667" t="s">
        <v>43</v>
      </c>
      <c r="C667" t="s">
        <v>44</v>
      </c>
      <c r="D667" t="s">
        <v>30</v>
      </c>
      <c r="E667" t="s">
        <v>24</v>
      </c>
    </row>
    <row r="668" spans="1:7">
      <c r="A668" s="3"/>
      <c r="B668">
        <v>2.7</v>
      </c>
      <c r="C668">
        <v>2.82</v>
      </c>
      <c r="D668">
        <f t="shared" ref="D668" si="57">B668*C668</f>
        <v>7.6139999999999999</v>
      </c>
    </row>
    <row r="669" spans="1:7">
      <c r="A669" s="3"/>
      <c r="D669">
        <f>D668</f>
        <v>7.6139999999999999</v>
      </c>
      <c r="E669">
        <v>1</v>
      </c>
    </row>
    <row r="670" spans="1:7">
      <c r="A670" s="3"/>
      <c r="F670" t="s">
        <v>98</v>
      </c>
    </row>
    <row r="671" spans="1:7">
      <c r="G671">
        <f>1.54*F676</f>
        <v>32.103456000000001</v>
      </c>
    </row>
    <row r="673" spans="1:7">
      <c r="A673" s="3" t="s">
        <v>57</v>
      </c>
    </row>
    <row r="674" spans="1:7">
      <c r="B674" t="s">
        <v>43</v>
      </c>
      <c r="C674" t="s">
        <v>44</v>
      </c>
      <c r="D674" t="s">
        <v>30</v>
      </c>
      <c r="E674" t="s">
        <v>24</v>
      </c>
    </row>
    <row r="675" spans="1:7">
      <c r="A675" t="s">
        <v>54</v>
      </c>
      <c r="B675">
        <v>0.7</v>
      </c>
      <c r="C675">
        <v>1.4</v>
      </c>
      <c r="D675">
        <f t="shared" ref="D675:D679" si="58">B675*C675</f>
        <v>0.97999999999999987</v>
      </c>
    </row>
    <row r="676" spans="1:7">
      <c r="A676" t="s">
        <v>54</v>
      </c>
      <c r="B676">
        <v>0.7</v>
      </c>
      <c r="C676">
        <v>1.4</v>
      </c>
      <c r="D676">
        <f t="shared" si="58"/>
        <v>0.97999999999999987</v>
      </c>
      <c r="F676">
        <f>D680*E680</f>
        <v>20.846399999999999</v>
      </c>
    </row>
    <row r="677" spans="1:7">
      <c r="A677" t="s">
        <v>54</v>
      </c>
      <c r="B677">
        <v>0.7</v>
      </c>
      <c r="C677">
        <v>1.4</v>
      </c>
      <c r="D677">
        <f t="shared" si="58"/>
        <v>0.97999999999999987</v>
      </c>
    </row>
    <row r="678" spans="1:7">
      <c r="A678" t="s">
        <v>55</v>
      </c>
      <c r="B678">
        <v>0.3</v>
      </c>
      <c r="C678">
        <v>1</v>
      </c>
      <c r="D678">
        <f t="shared" si="58"/>
        <v>0.3</v>
      </c>
    </row>
    <row r="679" spans="1:7">
      <c r="B679">
        <v>1.86</v>
      </c>
      <c r="C679">
        <v>1.06</v>
      </c>
      <c r="D679">
        <f t="shared" si="58"/>
        <v>1.9716000000000002</v>
      </c>
      <c r="G679">
        <f>1.54*F684</f>
        <v>147.47040000000001</v>
      </c>
    </row>
    <row r="680" spans="1:7">
      <c r="D680">
        <f>SUM(D675:D679)</f>
        <v>5.2115999999999998</v>
      </c>
      <c r="E680">
        <v>4</v>
      </c>
    </row>
    <row r="682" spans="1:7">
      <c r="A682" s="3" t="s">
        <v>58</v>
      </c>
    </row>
    <row r="684" spans="1:7">
      <c r="A684" t="s">
        <v>59</v>
      </c>
      <c r="B684">
        <v>17.100000000000001</v>
      </c>
      <c r="C684">
        <v>2.5</v>
      </c>
      <c r="D684">
        <f t="shared" ref="D684:D687" si="59">B684*C684</f>
        <v>42.75</v>
      </c>
      <c r="F684">
        <f>D688*E688</f>
        <v>95.76</v>
      </c>
    </row>
    <row r="685" spans="1:7">
      <c r="A685" t="s">
        <v>60</v>
      </c>
      <c r="B685">
        <f>B684</f>
        <v>17.100000000000001</v>
      </c>
      <c r="C685">
        <v>2.5</v>
      </c>
      <c r="D685">
        <f t="shared" si="59"/>
        <v>42.75</v>
      </c>
    </row>
    <row r="686" spans="1:7">
      <c r="A686" t="s">
        <v>61</v>
      </c>
      <c r="B686">
        <v>8.1</v>
      </c>
      <c r="C686">
        <v>2.5</v>
      </c>
      <c r="D686">
        <f t="shared" si="59"/>
        <v>20.25</v>
      </c>
    </row>
    <row r="687" spans="1:7">
      <c r="A687" t="s">
        <v>61</v>
      </c>
      <c r="B687">
        <f>B686</f>
        <v>8.1</v>
      </c>
      <c r="C687">
        <v>2.5</v>
      </c>
      <c r="D687">
        <f t="shared" si="59"/>
        <v>20.25</v>
      </c>
      <c r="G687">
        <f>1.54*F692</f>
        <v>78.946560000000005</v>
      </c>
    </row>
    <row r="688" spans="1:7">
      <c r="D688">
        <f>SUM(D684:D687)</f>
        <v>126</v>
      </c>
      <c r="E688">
        <v>0.76</v>
      </c>
    </row>
    <row r="690" spans="1:7">
      <c r="A690" t="s">
        <v>62</v>
      </c>
    </row>
    <row r="692" spans="1:7">
      <c r="A692" t="s">
        <v>63</v>
      </c>
      <c r="B692">
        <v>3.2</v>
      </c>
      <c r="C692">
        <v>2.08</v>
      </c>
      <c r="D692">
        <f t="shared" ref="D692:D695" si="60">B692*C692</f>
        <v>6.6560000000000006</v>
      </c>
      <c r="F692">
        <f>D696*E696</f>
        <v>51.264000000000003</v>
      </c>
    </row>
    <row r="693" spans="1:7">
      <c r="A693" t="s">
        <v>64</v>
      </c>
      <c r="B693">
        <v>3</v>
      </c>
      <c r="C693">
        <v>1</v>
      </c>
      <c r="D693">
        <f t="shared" si="60"/>
        <v>3</v>
      </c>
    </row>
    <row r="694" spans="1:7">
      <c r="A694" t="s">
        <v>65</v>
      </c>
      <c r="B694">
        <v>1.8</v>
      </c>
      <c r="C694">
        <v>1</v>
      </c>
      <c r="D694">
        <f t="shared" si="60"/>
        <v>1.8</v>
      </c>
      <c r="G694">
        <f>1.54*F699</f>
        <v>123.71713200000001</v>
      </c>
    </row>
    <row r="695" spans="1:7">
      <c r="A695" t="s">
        <v>66</v>
      </c>
      <c r="B695">
        <v>1.7</v>
      </c>
      <c r="C695">
        <v>0.8</v>
      </c>
      <c r="D695">
        <f t="shared" si="60"/>
        <v>1.36</v>
      </c>
    </row>
    <row r="696" spans="1:7">
      <c r="D696">
        <f>SUM(D692:D695)</f>
        <v>12.816000000000001</v>
      </c>
      <c r="E696">
        <v>4</v>
      </c>
    </row>
    <row r="697" spans="1:7">
      <c r="G697">
        <f>SUM(G625:G694)</f>
        <v>809.17364731170437</v>
      </c>
    </row>
    <row r="699" spans="1:7">
      <c r="F699">
        <f>D703*E703</f>
        <v>80.335800000000006</v>
      </c>
      <c r="G699">
        <f>SUM(G694,G687,G679,G671,G660,G656,G648,G642,G636,G628,G625)</f>
        <v>809.17364731170437</v>
      </c>
    </row>
    <row r="702" spans="1:7">
      <c r="A702" t="s">
        <v>68</v>
      </c>
    </row>
    <row r="703" spans="1:7">
      <c r="B703">
        <v>17.100000000000001</v>
      </c>
      <c r="C703">
        <v>8.1</v>
      </c>
      <c r="D703">
        <f t="shared" ref="D703" si="61">B703*C703</f>
        <v>138.51000000000002</v>
      </c>
      <c r="E703">
        <v>0.57999999999999996</v>
      </c>
    </row>
    <row r="704" spans="1:7">
      <c r="F704">
        <f>SUM(F699,F692,F684,F676,F665,F661,F653,F647,F641,F633,F630)</f>
        <v>525.43743331928863</v>
      </c>
    </row>
    <row r="706" spans="4:7">
      <c r="G706" t="s">
        <v>67</v>
      </c>
    </row>
    <row r="708" spans="4:7">
      <c r="D708">
        <f>SUM(D703,D696,D688,D680,D669,D665,D657,D651,D645,D637,D634)</f>
        <v>473.90983332982211</v>
      </c>
      <c r="E708">
        <f>F704/D708</f>
        <v>1.1087286997769581</v>
      </c>
    </row>
    <row r="724" spans="1:7">
      <c r="F724" t="s">
        <v>98</v>
      </c>
    </row>
    <row r="725" spans="1:7">
      <c r="A725" s="3" t="s">
        <v>72</v>
      </c>
      <c r="G725">
        <f>1.54*F730</f>
        <v>19.968826826666664</v>
      </c>
    </row>
    <row r="727" spans="1:7">
      <c r="A727" s="3" t="s">
        <v>42</v>
      </c>
    </row>
    <row r="728" spans="1:7">
      <c r="B728" t="s">
        <v>43</v>
      </c>
      <c r="C728" t="s">
        <v>44</v>
      </c>
      <c r="D728" t="s">
        <v>30</v>
      </c>
      <c r="E728" t="s">
        <v>24</v>
      </c>
    </row>
    <row r="729" spans="1:7">
      <c r="A729" t="s">
        <v>34</v>
      </c>
      <c r="B729">
        <v>6.53</v>
      </c>
      <c r="C729">
        <v>1.46</v>
      </c>
      <c r="D729">
        <f>B729*C729</f>
        <v>9.5337999999999994</v>
      </c>
    </row>
    <row r="730" spans="1:7">
      <c r="A730" t="s">
        <v>35</v>
      </c>
      <c r="B730">
        <v>7.98</v>
      </c>
      <c r="C730">
        <v>5.22</v>
      </c>
      <c r="D730">
        <f t="shared" ref="D730:D733" si="62">B730*C730</f>
        <v>41.6556</v>
      </c>
      <c r="F730">
        <f>D734*E734</f>
        <v>12.966770666666665</v>
      </c>
    </row>
    <row r="731" spans="1:7">
      <c r="A731" t="s">
        <v>36</v>
      </c>
      <c r="B731">
        <v>2.2599999999999998</v>
      </c>
      <c r="C731">
        <v>3.26</v>
      </c>
      <c r="D731">
        <f t="shared" si="62"/>
        <v>7.3675999999999986</v>
      </c>
      <c r="G731">
        <f>1.54*F736</f>
        <v>28.061545300394293</v>
      </c>
    </row>
    <row r="732" spans="1:7">
      <c r="A732" t="s">
        <v>37</v>
      </c>
      <c r="B732">
        <v>4.92</v>
      </c>
      <c r="C732">
        <v>3.44</v>
      </c>
      <c r="D732">
        <f t="shared" si="62"/>
        <v>16.924800000000001</v>
      </c>
    </row>
    <row r="733" spans="1:7">
      <c r="A733" t="s">
        <v>38</v>
      </c>
      <c r="B733">
        <v>6.4</v>
      </c>
      <c r="C733">
        <v>2.02</v>
      </c>
      <c r="D733">
        <f t="shared" si="62"/>
        <v>12.928000000000001</v>
      </c>
      <c r="F733" t="s">
        <v>98</v>
      </c>
    </row>
    <row r="734" spans="1:7">
      <c r="C734" t="s">
        <v>39</v>
      </c>
      <c r="D734">
        <f>SUM(D729:D733)</f>
        <v>88.40979999999999</v>
      </c>
      <c r="E734">
        <v>0.14666666666666667</v>
      </c>
    </row>
    <row r="736" spans="1:7">
      <c r="A736" s="3" t="s">
        <v>41</v>
      </c>
      <c r="F736">
        <f>D740*E740</f>
        <v>18.221782662593697</v>
      </c>
    </row>
    <row r="737" spans="1:15">
      <c r="B737" t="s">
        <v>43</v>
      </c>
      <c r="C737" t="s">
        <v>44</v>
      </c>
      <c r="D737" t="s">
        <v>30</v>
      </c>
      <c r="E737" t="s">
        <v>24</v>
      </c>
      <c r="G737">
        <f>1.54*F742</f>
        <v>5.5594000000000001</v>
      </c>
      <c r="K737">
        <f>SUM(K710:K726)</f>
        <v>0</v>
      </c>
      <c r="O737">
        <f>SUM(O710:O726)</f>
        <v>0</v>
      </c>
    </row>
    <row r="738" spans="1:15">
      <c r="A738" t="s">
        <v>40</v>
      </c>
      <c r="B738">
        <f>-3.18/COS(35)</f>
        <v>3.5188972330219417</v>
      </c>
      <c r="C738">
        <v>0.84</v>
      </c>
      <c r="D738">
        <f t="shared" ref="D738:D739" si="63">B738*C738</f>
        <v>2.955873675738431</v>
      </c>
    </row>
    <row r="739" spans="1:15">
      <c r="A739" t="s">
        <v>45</v>
      </c>
      <c r="B739">
        <f>1.06/COS(45)</f>
        <v>2.01781007184869</v>
      </c>
      <c r="C739">
        <v>6.32</v>
      </c>
      <c r="D739">
        <f t="shared" si="63"/>
        <v>12.752559654083722</v>
      </c>
      <c r="F739" t="s">
        <v>98</v>
      </c>
    </row>
    <row r="740" spans="1:15">
      <c r="C740" t="s">
        <v>49</v>
      </c>
      <c r="D740">
        <f>SUM(D738:D739)</f>
        <v>15.708433329822153</v>
      </c>
      <c r="E740">
        <v>1.1599999999999999</v>
      </c>
    </row>
    <row r="742" spans="1:15">
      <c r="A742" s="3" t="s">
        <v>46</v>
      </c>
      <c r="F742">
        <f>D746*E746</f>
        <v>3.61</v>
      </c>
    </row>
    <row r="743" spans="1:15">
      <c r="B743" t="s">
        <v>43</v>
      </c>
      <c r="C743" t="s">
        <v>44</v>
      </c>
      <c r="D743" t="s">
        <v>30</v>
      </c>
      <c r="E743" t="s">
        <v>24</v>
      </c>
      <c r="G743">
        <f>1.54*F748</f>
        <v>5.1870280000000006</v>
      </c>
    </row>
    <row r="744" spans="1:15">
      <c r="A744" t="s">
        <v>47</v>
      </c>
      <c r="B744">
        <v>6.5</v>
      </c>
      <c r="C744">
        <v>2</v>
      </c>
      <c r="D744">
        <f t="shared" ref="D744:D745" si="64">B744*C744</f>
        <v>13</v>
      </c>
    </row>
    <row r="745" spans="1:15">
      <c r="A745" t="s">
        <v>48</v>
      </c>
      <c r="B745">
        <v>3</v>
      </c>
      <c r="C745">
        <v>2</v>
      </c>
      <c r="D745">
        <f t="shared" si="64"/>
        <v>6</v>
      </c>
      <c r="F745" t="s">
        <v>98</v>
      </c>
    </row>
    <row r="746" spans="1:15">
      <c r="C746" t="s">
        <v>49</v>
      </c>
      <c r="D746">
        <f>SUM(D744:D745)</f>
        <v>19</v>
      </c>
      <c r="E746">
        <v>0.19</v>
      </c>
    </row>
    <row r="748" spans="1:15">
      <c r="A748" s="3" t="s">
        <v>246</v>
      </c>
      <c r="F748">
        <f>D752*E752</f>
        <v>3.3682000000000003</v>
      </c>
    </row>
    <row r="749" spans="1:15">
      <c r="B749" t="s">
        <v>43</v>
      </c>
      <c r="C749" t="s">
        <v>44</v>
      </c>
      <c r="D749" t="s">
        <v>30</v>
      </c>
      <c r="E749" t="s">
        <v>24</v>
      </c>
    </row>
    <row r="750" spans="1:15">
      <c r="B750">
        <v>2.96</v>
      </c>
      <c r="C750">
        <v>2</v>
      </c>
      <c r="D750">
        <f t="shared" ref="D750:D751" si="65">B750*C750</f>
        <v>5.92</v>
      </c>
    </row>
    <row r="751" spans="1:15">
      <c r="B751">
        <v>6.26</v>
      </c>
      <c r="C751">
        <v>1.5</v>
      </c>
      <c r="D751">
        <f t="shared" si="65"/>
        <v>9.39</v>
      </c>
      <c r="G751">
        <f>1.54*F756</f>
        <v>50.959985999999986</v>
      </c>
    </row>
    <row r="752" spans="1:15">
      <c r="D752">
        <f>SUM(D750:D751)</f>
        <v>15.31</v>
      </c>
      <c r="E752">
        <v>0.22</v>
      </c>
      <c r="F752" t="s">
        <v>98</v>
      </c>
    </row>
    <row r="754" spans="1:7">
      <c r="A754" t="s">
        <v>50</v>
      </c>
    </row>
    <row r="755" spans="1:7">
      <c r="G755">
        <f>1.54*F760</f>
        <v>3.9866904000000005</v>
      </c>
    </row>
    <row r="756" spans="1:7">
      <c r="A756" s="3" t="s">
        <v>53</v>
      </c>
      <c r="B756" t="s">
        <v>43</v>
      </c>
      <c r="C756" t="s">
        <v>44</v>
      </c>
      <c r="D756" t="s">
        <v>30</v>
      </c>
      <c r="E756" t="s">
        <v>24</v>
      </c>
      <c r="F756">
        <f>D760*E760</f>
        <v>33.090899999999991</v>
      </c>
    </row>
    <row r="757" spans="1:7">
      <c r="A757" t="s">
        <v>51</v>
      </c>
      <c r="B757">
        <v>13.1</v>
      </c>
      <c r="C757">
        <v>2.2999999999999998</v>
      </c>
      <c r="D757">
        <f>B757*C757</f>
        <v>30.129999999999995</v>
      </c>
    </row>
    <row r="758" spans="1:7">
      <c r="A758" t="s">
        <v>51</v>
      </c>
      <c r="B758">
        <v>6</v>
      </c>
      <c r="C758">
        <v>2.2999999999999998</v>
      </c>
      <c r="D758">
        <f>B758*C758</f>
        <v>13.799999999999999</v>
      </c>
      <c r="F758" t="s">
        <v>98</v>
      </c>
    </row>
    <row r="759" spans="1:7">
      <c r="A759" t="s">
        <v>52</v>
      </c>
      <c r="B759">
        <v>1.4</v>
      </c>
      <c r="C759">
        <v>1</v>
      </c>
      <c r="D759">
        <f t="shared" ref="D759" si="66">B759*C759</f>
        <v>1.4</v>
      </c>
    </row>
    <row r="760" spans="1:7">
      <c r="D760">
        <f>SUM(D757:D759)</f>
        <v>45.329999999999991</v>
      </c>
      <c r="E760">
        <v>0.73</v>
      </c>
      <c r="F760">
        <f>D764*E764</f>
        <v>2.5887600000000002</v>
      </c>
    </row>
    <row r="761" spans="1:7">
      <c r="A761" s="3" t="s">
        <v>56</v>
      </c>
    </row>
    <row r="762" spans="1:7">
      <c r="A762" s="3"/>
      <c r="B762" t="s">
        <v>43</v>
      </c>
      <c r="C762" t="s">
        <v>44</v>
      </c>
      <c r="D762" t="s">
        <v>30</v>
      </c>
      <c r="E762" t="s">
        <v>24</v>
      </c>
    </row>
    <row r="763" spans="1:7">
      <c r="A763" s="3"/>
      <c r="B763">
        <v>2.7</v>
      </c>
      <c r="C763">
        <v>2.82</v>
      </c>
      <c r="D763">
        <f t="shared" ref="D763" si="67">B763*C763</f>
        <v>7.6139999999999999</v>
      </c>
    </row>
    <row r="764" spans="1:7">
      <c r="A764" s="3"/>
      <c r="D764">
        <f>D763</f>
        <v>7.6139999999999999</v>
      </c>
      <c r="E764">
        <v>0.34</v>
      </c>
    </row>
    <row r="765" spans="1:7">
      <c r="A765" s="3"/>
      <c r="F765" t="s">
        <v>98</v>
      </c>
    </row>
    <row r="766" spans="1:7">
      <c r="G766">
        <f>1.54*F771</f>
        <v>32.103456000000001</v>
      </c>
    </row>
    <row r="768" spans="1:7">
      <c r="A768" s="3" t="s">
        <v>57</v>
      </c>
    </row>
    <row r="769" spans="1:7">
      <c r="B769" t="s">
        <v>43</v>
      </c>
      <c r="C769" t="s">
        <v>44</v>
      </c>
      <c r="D769" t="s">
        <v>30</v>
      </c>
      <c r="E769" t="s">
        <v>24</v>
      </c>
    </row>
    <row r="770" spans="1:7">
      <c r="A770" t="s">
        <v>54</v>
      </c>
      <c r="B770">
        <v>0.7</v>
      </c>
      <c r="C770">
        <v>1.4</v>
      </c>
      <c r="D770">
        <f t="shared" ref="D770:D774" si="68">B770*C770</f>
        <v>0.97999999999999987</v>
      </c>
    </row>
    <row r="771" spans="1:7">
      <c r="A771" t="s">
        <v>54</v>
      </c>
      <c r="B771">
        <v>0.7</v>
      </c>
      <c r="C771">
        <v>1.4</v>
      </c>
      <c r="D771">
        <f t="shared" si="68"/>
        <v>0.97999999999999987</v>
      </c>
      <c r="F771">
        <f>D775*E775</f>
        <v>20.846399999999999</v>
      </c>
    </row>
    <row r="772" spans="1:7">
      <c r="A772" t="s">
        <v>54</v>
      </c>
      <c r="B772">
        <v>0.7</v>
      </c>
      <c r="C772">
        <v>1.4</v>
      </c>
      <c r="D772">
        <f t="shared" si="68"/>
        <v>0.97999999999999987</v>
      </c>
    </row>
    <row r="773" spans="1:7">
      <c r="A773" t="s">
        <v>55</v>
      </c>
      <c r="B773">
        <v>0.3</v>
      </c>
      <c r="C773">
        <v>1</v>
      </c>
      <c r="D773">
        <f t="shared" si="68"/>
        <v>0.3</v>
      </c>
    </row>
    <row r="774" spans="1:7">
      <c r="B774">
        <v>1.86</v>
      </c>
      <c r="C774">
        <v>1.06</v>
      </c>
      <c r="D774">
        <f t="shared" si="68"/>
        <v>1.9716000000000002</v>
      </c>
      <c r="G774">
        <f>1.54*F779</f>
        <v>147.47040000000001</v>
      </c>
    </row>
    <row r="775" spans="1:7">
      <c r="D775">
        <f>SUM(D770:D774)</f>
        <v>5.2115999999999998</v>
      </c>
      <c r="E775">
        <v>4</v>
      </c>
    </row>
    <row r="777" spans="1:7">
      <c r="A777" s="3" t="s">
        <v>58</v>
      </c>
    </row>
    <row r="779" spans="1:7">
      <c r="A779" t="s">
        <v>59</v>
      </c>
      <c r="B779">
        <v>17.100000000000001</v>
      </c>
      <c r="C779">
        <v>2.5</v>
      </c>
      <c r="D779">
        <f t="shared" ref="D779:D782" si="69">B779*C779</f>
        <v>42.75</v>
      </c>
      <c r="F779">
        <f>D783*E783</f>
        <v>95.76</v>
      </c>
    </row>
    <row r="780" spans="1:7">
      <c r="A780" t="s">
        <v>60</v>
      </c>
      <c r="B780">
        <f>B779</f>
        <v>17.100000000000001</v>
      </c>
      <c r="C780">
        <v>2.5</v>
      </c>
      <c r="D780">
        <f t="shared" si="69"/>
        <v>42.75</v>
      </c>
    </row>
    <row r="781" spans="1:7">
      <c r="A781" t="s">
        <v>61</v>
      </c>
      <c r="B781">
        <v>8.1</v>
      </c>
      <c r="C781">
        <v>2.5</v>
      </c>
      <c r="D781">
        <f t="shared" si="69"/>
        <v>20.25</v>
      </c>
    </row>
    <row r="782" spans="1:7">
      <c r="A782" t="s">
        <v>61</v>
      </c>
      <c r="B782">
        <f>B781</f>
        <v>8.1</v>
      </c>
      <c r="C782">
        <v>2.5</v>
      </c>
      <c r="D782">
        <f t="shared" si="69"/>
        <v>20.25</v>
      </c>
      <c r="G782">
        <f>1.54*F787</f>
        <v>78.946560000000005</v>
      </c>
    </row>
    <row r="783" spans="1:7">
      <c r="D783">
        <f>SUM(D779:D782)</f>
        <v>126</v>
      </c>
      <c r="E783">
        <v>0.76</v>
      </c>
    </row>
    <row r="785" spans="1:8">
      <c r="A785" t="s">
        <v>62</v>
      </c>
    </row>
    <row r="787" spans="1:8">
      <c r="A787" t="s">
        <v>63</v>
      </c>
      <c r="B787">
        <v>3.2</v>
      </c>
      <c r="C787">
        <v>2.08</v>
      </c>
      <c r="D787">
        <f t="shared" ref="D787:D790" si="70">B787*C787</f>
        <v>6.6560000000000006</v>
      </c>
      <c r="F787">
        <f>D791*E791</f>
        <v>51.264000000000003</v>
      </c>
    </row>
    <row r="788" spans="1:8">
      <c r="A788" t="s">
        <v>64</v>
      </c>
      <c r="B788">
        <v>3</v>
      </c>
      <c r="C788">
        <v>1</v>
      </c>
      <c r="D788">
        <f t="shared" si="70"/>
        <v>3</v>
      </c>
    </row>
    <row r="789" spans="1:8">
      <c r="A789" t="s">
        <v>65</v>
      </c>
      <c r="B789">
        <v>1.8</v>
      </c>
      <c r="C789">
        <v>1</v>
      </c>
      <c r="D789">
        <f t="shared" si="70"/>
        <v>1.8</v>
      </c>
      <c r="G789">
        <f>1.54*F794</f>
        <v>123.71713200000001</v>
      </c>
    </row>
    <row r="790" spans="1:8">
      <c r="A790" t="s">
        <v>66</v>
      </c>
      <c r="B790">
        <v>1.7</v>
      </c>
      <c r="C790">
        <v>0.8</v>
      </c>
      <c r="D790">
        <f t="shared" si="70"/>
        <v>1.36</v>
      </c>
    </row>
    <row r="791" spans="1:8">
      <c r="D791">
        <f>SUM(D787:D790)</f>
        <v>12.816000000000001</v>
      </c>
      <c r="E791">
        <v>4</v>
      </c>
    </row>
    <row r="792" spans="1:8">
      <c r="G792">
        <f>SUM(G725:G789)</f>
        <v>495.96102452706089</v>
      </c>
    </row>
    <row r="794" spans="1:8">
      <c r="F794">
        <f>D798*E798</f>
        <v>80.335800000000006</v>
      </c>
    </row>
    <row r="796" spans="1:8">
      <c r="H796">
        <f>F801/D805</f>
        <v>0.67956516341184425</v>
      </c>
    </row>
    <row r="797" spans="1:8">
      <c r="A797" t="s">
        <v>68</v>
      </c>
    </row>
    <row r="798" spans="1:8">
      <c r="B798">
        <v>17.100000000000001</v>
      </c>
      <c r="C798">
        <v>8.1</v>
      </c>
      <c r="D798">
        <f t="shared" ref="D798" si="71">B798*C798</f>
        <v>138.51000000000002</v>
      </c>
      <c r="E798">
        <v>0.57999999999999996</v>
      </c>
    </row>
    <row r="800" spans="1:8">
      <c r="F800" t="s">
        <v>98</v>
      </c>
    </row>
    <row r="801" spans="4:6">
      <c r="F801">
        <f>SUM(F730:F794)</f>
        <v>322.0526133292604</v>
      </c>
    </row>
    <row r="804" spans="4:6">
      <c r="D804" t="s">
        <v>30</v>
      </c>
      <c r="E804" t="s">
        <v>24</v>
      </c>
    </row>
    <row r="805" spans="4:6">
      <c r="D805">
        <f>SUM(D798,D791,D783,D775,D764,D760,D752,D746,D740,D734)</f>
        <v>473.90983332982205</v>
      </c>
      <c r="E805">
        <f>F801/D805</f>
        <v>0.67956516341184425</v>
      </c>
    </row>
  </sheetData>
  <hyperlinks>
    <hyperlink ref="F319" r:id="rId1" display="http://www.ecotherm.co.uk/our_products/cavity_wall_insulation_which_provides_maximum_insulation_with_the_minimum_of_thickness/eco-liner.aspx" xr:uid="{00000000-0004-0000-0000-000000000000}"/>
    <hyperlink ref="F256" r:id="rId2" xr:uid="{00000000-0004-0000-0000-000001000000}"/>
  </hyperlinks>
  <pageMargins left="0.7" right="0.7" top="0.75" bottom="0.75" header="0.3" footer="0.3"/>
  <pageSetup paperSize="9"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malcolm</dc:creator>
  <cp:lastModifiedBy>Malcolm</cp:lastModifiedBy>
  <dcterms:created xsi:type="dcterms:W3CDTF">2015-12-20T13:28:26Z</dcterms:created>
  <dcterms:modified xsi:type="dcterms:W3CDTF">2022-09-06T20:12:17Z</dcterms:modified>
</cp:coreProperties>
</file>